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C:\Users\rlkuntz\Documents\PAR Accessibility\"/>
    </mc:Choice>
  </mc:AlternateContent>
  <xr:revisionPtr revIDLastSave="0" documentId="8_{7BDD3134-88F8-40A3-BC4B-D6F9C1C49BCE}" xr6:coauthVersionLast="47" xr6:coauthVersionMax="47" xr10:uidLastSave="{00000000-0000-0000-0000-000000000000}"/>
  <bookViews>
    <workbookView xWindow="-110" yWindow="-110" windowWidth="19420" windowHeight="10300" xr2:uid="{D312ADA3-37B7-4CF9-89AF-8D673B3A4840}"/>
  </bookViews>
  <sheets>
    <sheet name="ORGANHWA" sheetId="1" r:id="rId1"/>
  </sheets>
  <definedNames>
    <definedName name="AverageQ">ORGANHWA!$E$6</definedName>
    <definedName name="NonSIUQ">ORGANHWA!$E$4</definedName>
    <definedName name="POTWNAME">ORGANHWA!$E$2</definedName>
    <definedName name="POTWQ">ORGANHWA!$E$3</definedName>
    <definedName name="_xlnm.Print_Area" localSheetId="0">ORGANHWA!$A$1:$AF$120</definedName>
    <definedName name="_xlnm.Print_Titles" localSheetId="0">ORGANHWA!$A:$A,ORGANHWA!$1:$13</definedName>
    <definedName name="SevenQ10">ORGANHWA!$E$5</definedName>
    <definedName name="streamtype">ORGANHWA!$E$7</definedName>
    <definedName name="User_Flow">ORGANHWA!$X$5</definedName>
  </definedName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1" l="1"/>
  <c r="E14" i="1"/>
  <c r="M14" i="1"/>
  <c r="N14" i="1"/>
  <c r="O14" i="1"/>
  <c r="P14" i="1"/>
  <c r="Q14" i="1" s="1"/>
  <c r="T14" i="1"/>
  <c r="U14" i="1"/>
  <c r="V14" i="1"/>
  <c r="W14" i="1" s="1"/>
  <c r="X14" i="1" s="1"/>
  <c r="AE14" i="1" s="1"/>
  <c r="AF14" i="1" s="1"/>
  <c r="E15" i="1"/>
  <c r="M15" i="1"/>
  <c r="P15" i="1" s="1"/>
  <c r="N15" i="1"/>
  <c r="O15" i="1"/>
  <c r="T15" i="1"/>
  <c r="U15" i="1"/>
  <c r="E16" i="1"/>
  <c r="M16" i="1"/>
  <c r="N16" i="1"/>
  <c r="O16" i="1"/>
  <c r="P16" i="1"/>
  <c r="V16" i="1" s="1"/>
  <c r="W16" i="1" s="1"/>
  <c r="X16" i="1" s="1"/>
  <c r="AE16" i="1" s="1"/>
  <c r="AF16" i="1" s="1"/>
  <c r="Q16" i="1"/>
  <c r="T16" i="1"/>
  <c r="U16" i="1"/>
  <c r="E17" i="1"/>
  <c r="M17" i="1"/>
  <c r="N17" i="1"/>
  <c r="O17" i="1"/>
  <c r="P17" i="1"/>
  <c r="V17" i="1" s="1"/>
  <c r="W17" i="1" s="1"/>
  <c r="X17" i="1" s="1"/>
  <c r="AE17" i="1" s="1"/>
  <c r="AF17" i="1" s="1"/>
  <c r="Q17" i="1"/>
  <c r="T17" i="1"/>
  <c r="U17" i="1" s="1"/>
  <c r="E18" i="1"/>
  <c r="M18" i="1"/>
  <c r="N18" i="1"/>
  <c r="O18" i="1"/>
  <c r="P18" i="1"/>
  <c r="V18" i="1" s="1"/>
  <c r="W18" i="1" s="1"/>
  <c r="X18" i="1" s="1"/>
  <c r="AE18" i="1" s="1"/>
  <c r="AF18" i="1" s="1"/>
  <c r="Q18" i="1"/>
  <c r="T18" i="1"/>
  <c r="U18" i="1" s="1"/>
  <c r="E19" i="1"/>
  <c r="M19" i="1"/>
  <c r="N19" i="1"/>
  <c r="O19" i="1"/>
  <c r="P19" i="1"/>
  <c r="T19" i="1"/>
  <c r="U19" i="1"/>
  <c r="E20" i="1"/>
  <c r="M20" i="1"/>
  <c r="P20" i="1" s="1"/>
  <c r="Q20" i="1" s="1"/>
  <c r="N20" i="1"/>
  <c r="O20" i="1"/>
  <c r="T20" i="1"/>
  <c r="U20" i="1" s="1"/>
  <c r="V20" i="1"/>
  <c r="W20" i="1"/>
  <c r="X20" i="1" s="1"/>
  <c r="AE20" i="1" s="1"/>
  <c r="AF20" i="1" s="1"/>
  <c r="E21" i="1"/>
  <c r="M21" i="1"/>
  <c r="P21" i="1" s="1"/>
  <c r="V21" i="1" s="1"/>
  <c r="W21" i="1" s="1"/>
  <c r="X21" i="1" s="1"/>
  <c r="AE21" i="1" s="1"/>
  <c r="AF21" i="1" s="1"/>
  <c r="N21" i="1"/>
  <c r="O21" i="1"/>
  <c r="T21" i="1"/>
  <c r="U21" i="1"/>
  <c r="E22" i="1"/>
  <c r="M22" i="1"/>
  <c r="N22" i="1"/>
  <c r="O22" i="1"/>
  <c r="T22" i="1"/>
  <c r="U22" i="1"/>
  <c r="E23" i="1"/>
  <c r="M23" i="1"/>
  <c r="P23" i="1" s="1"/>
  <c r="V23" i="1" s="1"/>
  <c r="W23" i="1" s="1"/>
  <c r="N23" i="1"/>
  <c r="O23" i="1"/>
  <c r="Q23" i="1"/>
  <c r="T23" i="1"/>
  <c r="U23" i="1" s="1"/>
  <c r="X23" i="1"/>
  <c r="AE23" i="1" s="1"/>
  <c r="AF23" i="1" s="1"/>
  <c r="E24" i="1"/>
  <c r="M24" i="1"/>
  <c r="P24" i="1" s="1"/>
  <c r="N24" i="1"/>
  <c r="O24" i="1"/>
  <c r="T24" i="1"/>
  <c r="U24" i="1"/>
  <c r="E25" i="1"/>
  <c r="M25" i="1"/>
  <c r="P25" i="1" s="1"/>
  <c r="Q25" i="1" s="1"/>
  <c r="N25" i="1"/>
  <c r="O25" i="1"/>
  <c r="T25" i="1"/>
  <c r="U25" i="1" s="1"/>
  <c r="V25" i="1"/>
  <c r="W25" i="1"/>
  <c r="X25" i="1" s="1"/>
  <c r="AE25" i="1" s="1"/>
  <c r="AF25" i="1" s="1"/>
  <c r="E26" i="1"/>
  <c r="M26" i="1"/>
  <c r="N26" i="1"/>
  <c r="O26" i="1"/>
  <c r="T26" i="1"/>
  <c r="U26" i="1"/>
  <c r="E27" i="1"/>
  <c r="M27" i="1"/>
  <c r="P27" i="1" s="1"/>
  <c r="Q27" i="1" s="1"/>
  <c r="N27" i="1"/>
  <c r="O27" i="1"/>
  <c r="T27" i="1"/>
  <c r="U27" i="1" s="1"/>
  <c r="E28" i="1"/>
  <c r="M28" i="1"/>
  <c r="P28" i="1" s="1"/>
  <c r="V28" i="1" s="1"/>
  <c r="W28" i="1" s="1"/>
  <c r="N28" i="1"/>
  <c r="O28" i="1"/>
  <c r="Q28" i="1"/>
  <c r="T28" i="1"/>
  <c r="U28" i="1"/>
  <c r="X28" i="1"/>
  <c r="AE28" i="1" s="1"/>
  <c r="AF28" i="1"/>
  <c r="E29" i="1"/>
  <c r="M29" i="1"/>
  <c r="N29" i="1"/>
  <c r="O29" i="1"/>
  <c r="P29" i="1"/>
  <c r="V29" i="1" s="1"/>
  <c r="Q29" i="1"/>
  <c r="T29" i="1"/>
  <c r="U29" i="1" s="1"/>
  <c r="W29" i="1"/>
  <c r="X29" i="1" s="1"/>
  <c r="AE29" i="1"/>
  <c r="AF29" i="1"/>
  <c r="E30" i="1"/>
  <c r="M30" i="1"/>
  <c r="P30" i="1" s="1"/>
  <c r="N30" i="1"/>
  <c r="O30" i="1"/>
  <c r="T30" i="1"/>
  <c r="U30" i="1"/>
  <c r="E31" i="1"/>
  <c r="M31" i="1"/>
  <c r="N31" i="1"/>
  <c r="O31" i="1"/>
  <c r="P31" i="1"/>
  <c r="T31" i="1"/>
  <c r="U31" i="1"/>
  <c r="E32" i="1"/>
  <c r="M32" i="1"/>
  <c r="P32" i="1" s="1"/>
  <c r="Q32" i="1" s="1"/>
  <c r="N32" i="1"/>
  <c r="O32" i="1"/>
  <c r="T32" i="1"/>
  <c r="U32" i="1" s="1"/>
  <c r="V32" i="1"/>
  <c r="W32" i="1"/>
  <c r="X32" i="1" s="1"/>
  <c r="AE32" i="1" s="1"/>
  <c r="AF32" i="1" s="1"/>
  <c r="E33" i="1"/>
  <c r="M33" i="1"/>
  <c r="N33" i="1"/>
  <c r="O33" i="1"/>
  <c r="T33" i="1"/>
  <c r="U33" i="1" s="1"/>
  <c r="E34" i="1"/>
  <c r="M34" i="1"/>
  <c r="N34" i="1"/>
  <c r="O34" i="1"/>
  <c r="P34" i="1"/>
  <c r="T34" i="1"/>
  <c r="U34" i="1" s="1"/>
  <c r="E35" i="1"/>
  <c r="M35" i="1"/>
  <c r="P35" i="1" s="1"/>
  <c r="N35" i="1"/>
  <c r="O35" i="1"/>
  <c r="T35" i="1"/>
  <c r="U35" i="1" s="1"/>
  <c r="E36" i="1"/>
  <c r="M36" i="1"/>
  <c r="N36" i="1"/>
  <c r="O36" i="1"/>
  <c r="P36" i="1"/>
  <c r="V36" i="1" s="1"/>
  <c r="W36" i="1" s="1"/>
  <c r="X36" i="1" s="1"/>
  <c r="AE36" i="1" s="1"/>
  <c r="AF36" i="1" s="1"/>
  <c r="Q36" i="1"/>
  <c r="T36" i="1"/>
  <c r="U36" i="1"/>
  <c r="E37" i="1"/>
  <c r="M37" i="1"/>
  <c r="P37" i="1" s="1"/>
  <c r="N37" i="1"/>
  <c r="O37" i="1"/>
  <c r="T37" i="1"/>
  <c r="U37" i="1" s="1"/>
  <c r="E38" i="1"/>
  <c r="M38" i="1"/>
  <c r="P38" i="1" s="1"/>
  <c r="N38" i="1"/>
  <c r="O38" i="1"/>
  <c r="T38" i="1"/>
  <c r="U38" i="1"/>
  <c r="E39" i="1"/>
  <c r="M39" i="1"/>
  <c r="N39" i="1"/>
  <c r="O39" i="1"/>
  <c r="T39" i="1"/>
  <c r="U39" i="1"/>
  <c r="E40" i="1"/>
  <c r="M40" i="1"/>
  <c r="P40" i="1" s="1"/>
  <c r="V40" i="1" s="1"/>
  <c r="W40" i="1" s="1"/>
  <c r="N40" i="1"/>
  <c r="O40" i="1"/>
  <c r="Q40" i="1"/>
  <c r="T40" i="1"/>
  <c r="U40" i="1"/>
  <c r="X40" i="1"/>
  <c r="AE40" i="1" s="1"/>
  <c r="AF40" i="1"/>
  <c r="E41" i="1"/>
  <c r="M41" i="1"/>
  <c r="N41" i="1"/>
  <c r="O41" i="1"/>
  <c r="P41" i="1"/>
  <c r="V41" i="1" s="1"/>
  <c r="Q41" i="1"/>
  <c r="T41" i="1"/>
  <c r="U41" i="1" s="1"/>
  <c r="W41" i="1"/>
  <c r="X41" i="1" s="1"/>
  <c r="AE41" i="1"/>
  <c r="AF41" i="1"/>
  <c r="E42" i="1"/>
  <c r="M42" i="1"/>
  <c r="P42" i="1" s="1"/>
  <c r="N42" i="1"/>
  <c r="O42" i="1"/>
  <c r="T42" i="1"/>
  <c r="U42" i="1"/>
  <c r="E43" i="1"/>
  <c r="M43" i="1"/>
  <c r="P43" i="1" s="1"/>
  <c r="N43" i="1"/>
  <c r="O43" i="1"/>
  <c r="T43" i="1"/>
  <c r="U43" i="1"/>
  <c r="E44" i="1"/>
  <c r="M44" i="1"/>
  <c r="P44" i="1" s="1"/>
  <c r="V44" i="1" s="1"/>
  <c r="W44" i="1" s="1"/>
  <c r="X44" i="1" s="1"/>
  <c r="AE44" i="1" s="1"/>
  <c r="AF44" i="1" s="1"/>
  <c r="N44" i="1"/>
  <c r="O44" i="1"/>
  <c r="Q44" i="1"/>
  <c r="T44" i="1"/>
  <c r="U44" i="1" s="1"/>
  <c r="E45" i="1"/>
  <c r="M45" i="1"/>
  <c r="P45" i="1" s="1"/>
  <c r="Q45" i="1" s="1"/>
  <c r="N45" i="1"/>
  <c r="O45" i="1"/>
  <c r="T45" i="1"/>
  <c r="U45" i="1"/>
  <c r="E46" i="1"/>
  <c r="M46" i="1"/>
  <c r="P46" i="1" s="1"/>
  <c r="N46" i="1"/>
  <c r="O46" i="1"/>
  <c r="T46" i="1"/>
  <c r="U46" i="1" s="1"/>
  <c r="E47" i="1"/>
  <c r="M47" i="1"/>
  <c r="P47" i="1" s="1"/>
  <c r="N47" i="1"/>
  <c r="O47" i="1"/>
  <c r="T47" i="1"/>
  <c r="U47" i="1" s="1"/>
  <c r="E48" i="1"/>
  <c r="M48" i="1"/>
  <c r="N48" i="1"/>
  <c r="O48" i="1"/>
  <c r="P48" i="1"/>
  <c r="V48" i="1" s="1"/>
  <c r="W48" i="1" s="1"/>
  <c r="X48" i="1" s="1"/>
  <c r="AE48" i="1" s="1"/>
  <c r="AF48" i="1" s="1"/>
  <c r="T48" i="1"/>
  <c r="U48" i="1"/>
  <c r="E49" i="1"/>
  <c r="M49" i="1"/>
  <c r="P49" i="1" s="1"/>
  <c r="N49" i="1"/>
  <c r="O49" i="1"/>
  <c r="T49" i="1"/>
  <c r="U49" i="1" s="1"/>
  <c r="E50" i="1"/>
  <c r="M50" i="1"/>
  <c r="P50" i="1" s="1"/>
  <c r="V50" i="1" s="1"/>
  <c r="W50" i="1" s="1"/>
  <c r="X50" i="1" s="1"/>
  <c r="AE50" i="1" s="1"/>
  <c r="AF50" i="1" s="1"/>
  <c r="N50" i="1"/>
  <c r="O50" i="1"/>
  <c r="Q50" i="1"/>
  <c r="T50" i="1"/>
  <c r="U50" i="1"/>
  <c r="E51" i="1"/>
  <c r="M51" i="1"/>
  <c r="P51" i="1" s="1"/>
  <c r="N51" i="1"/>
  <c r="O51" i="1"/>
  <c r="T51" i="1"/>
  <c r="U51" i="1"/>
  <c r="E52" i="1"/>
  <c r="M52" i="1"/>
  <c r="P52" i="1" s="1"/>
  <c r="V52" i="1" s="1"/>
  <c r="W52" i="1" s="1"/>
  <c r="X52" i="1" s="1"/>
  <c r="AE52" i="1" s="1"/>
  <c r="AF52" i="1" s="1"/>
  <c r="N52" i="1"/>
  <c r="O52" i="1"/>
  <c r="T52" i="1"/>
  <c r="U52" i="1" s="1"/>
  <c r="E53" i="1"/>
  <c r="M53" i="1"/>
  <c r="N53" i="1"/>
  <c r="O53" i="1"/>
  <c r="P53" i="1"/>
  <c r="V53" i="1" s="1"/>
  <c r="W53" i="1" s="1"/>
  <c r="X53" i="1" s="1"/>
  <c r="AE53" i="1" s="1"/>
  <c r="AF53" i="1" s="1"/>
  <c r="Q53" i="1"/>
  <c r="T53" i="1"/>
  <c r="U53" i="1" s="1"/>
  <c r="E54" i="1"/>
  <c r="M54" i="1"/>
  <c r="P54" i="1" s="1"/>
  <c r="Q54" i="1" s="1"/>
  <c r="N54" i="1"/>
  <c r="O54" i="1"/>
  <c r="T54" i="1"/>
  <c r="U54" i="1"/>
  <c r="E55" i="1"/>
  <c r="M55" i="1"/>
  <c r="N55" i="1"/>
  <c r="O55" i="1"/>
  <c r="P55" i="1"/>
  <c r="T55" i="1"/>
  <c r="U55" i="1"/>
  <c r="E56" i="1"/>
  <c r="M56" i="1"/>
  <c r="P56" i="1" s="1"/>
  <c r="N56" i="1"/>
  <c r="O56" i="1"/>
  <c r="T56" i="1"/>
  <c r="U56" i="1" s="1"/>
  <c r="E57" i="1"/>
  <c r="M57" i="1"/>
  <c r="N57" i="1"/>
  <c r="O57" i="1"/>
  <c r="P57" i="1"/>
  <c r="V57" i="1" s="1"/>
  <c r="W57" i="1" s="1"/>
  <c r="X57" i="1" s="1"/>
  <c r="AE57" i="1" s="1"/>
  <c r="AF57" i="1" s="1"/>
  <c r="T57" i="1"/>
  <c r="U57" i="1"/>
  <c r="E58" i="1"/>
  <c r="M58" i="1"/>
  <c r="N58" i="1"/>
  <c r="O58" i="1"/>
  <c r="P58" i="1"/>
  <c r="T58" i="1"/>
  <c r="U58" i="1"/>
  <c r="E59" i="1"/>
  <c r="M59" i="1"/>
  <c r="P59" i="1" s="1"/>
  <c r="Q59" i="1" s="1"/>
  <c r="N59" i="1"/>
  <c r="O59" i="1"/>
  <c r="T59" i="1"/>
  <c r="U59" i="1" s="1"/>
  <c r="E60" i="1"/>
  <c r="M60" i="1"/>
  <c r="P60" i="1" s="1"/>
  <c r="N60" i="1"/>
  <c r="O60" i="1"/>
  <c r="T60" i="1"/>
  <c r="U60" i="1" s="1"/>
  <c r="E61" i="1"/>
  <c r="M61" i="1"/>
  <c r="N61" i="1"/>
  <c r="O61" i="1"/>
  <c r="T61" i="1"/>
  <c r="U61" i="1" s="1"/>
  <c r="E62" i="1"/>
  <c r="M62" i="1"/>
  <c r="P62" i="1" s="1"/>
  <c r="V62" i="1" s="1"/>
  <c r="W62" i="1" s="1"/>
  <c r="X62" i="1" s="1"/>
  <c r="AE62" i="1" s="1"/>
  <c r="AF62" i="1" s="1"/>
  <c r="N62" i="1"/>
  <c r="O62" i="1"/>
  <c r="Q62" i="1"/>
  <c r="T62" i="1"/>
  <c r="U62" i="1" s="1"/>
  <c r="E63" i="1"/>
  <c r="M63" i="1"/>
  <c r="N63" i="1"/>
  <c r="O63" i="1"/>
  <c r="P63" i="1"/>
  <c r="T63" i="1"/>
  <c r="U63" i="1" s="1"/>
  <c r="E64" i="1"/>
  <c r="M64" i="1"/>
  <c r="N64" i="1"/>
  <c r="O64" i="1"/>
  <c r="T64" i="1"/>
  <c r="U64" i="1"/>
  <c r="E65" i="1"/>
  <c r="M65" i="1"/>
  <c r="N65" i="1"/>
  <c r="O65" i="1"/>
  <c r="P65" i="1"/>
  <c r="V65" i="1" s="1"/>
  <c r="W65" i="1" s="1"/>
  <c r="X65" i="1" s="1"/>
  <c r="AE65" i="1" s="1"/>
  <c r="AF65" i="1" s="1"/>
  <c r="Q65" i="1"/>
  <c r="T65" i="1"/>
  <c r="U65" i="1" s="1"/>
  <c r="E66" i="1"/>
  <c r="M66" i="1"/>
  <c r="P66" i="1" s="1"/>
  <c r="N66" i="1"/>
  <c r="O66" i="1"/>
  <c r="T66" i="1"/>
  <c r="U66" i="1"/>
  <c r="E67" i="1"/>
  <c r="M67" i="1"/>
  <c r="N67" i="1"/>
  <c r="O67" i="1"/>
  <c r="P67" i="1"/>
  <c r="T67" i="1"/>
  <c r="U67" i="1"/>
  <c r="E68" i="1"/>
  <c r="M68" i="1"/>
  <c r="P68" i="1" s="1"/>
  <c r="Q68" i="1" s="1"/>
  <c r="N68" i="1"/>
  <c r="O68" i="1"/>
  <c r="T68" i="1"/>
  <c r="U68" i="1" s="1"/>
  <c r="V68" i="1"/>
  <c r="W68" i="1"/>
  <c r="X68" i="1" s="1"/>
  <c r="AE68" i="1"/>
  <c r="AF68" i="1" s="1"/>
  <c r="E69" i="1"/>
  <c r="M69" i="1"/>
  <c r="P69" i="1" s="1"/>
  <c r="N69" i="1"/>
  <c r="O69" i="1"/>
  <c r="T69" i="1"/>
  <c r="U69" i="1"/>
  <c r="V70" i="1"/>
  <c r="E71" i="1"/>
  <c r="M71" i="1"/>
  <c r="N71" i="1"/>
  <c r="O71" i="1"/>
  <c r="T71" i="1"/>
  <c r="U71" i="1" s="1"/>
  <c r="E72" i="1"/>
  <c r="M72" i="1"/>
  <c r="P72" i="1" s="1"/>
  <c r="N72" i="1"/>
  <c r="O72" i="1"/>
  <c r="T72" i="1"/>
  <c r="U72" i="1"/>
  <c r="E73" i="1"/>
  <c r="M73" i="1"/>
  <c r="N73" i="1"/>
  <c r="O73" i="1"/>
  <c r="P73" i="1"/>
  <c r="Q73" i="1" s="1"/>
  <c r="T73" i="1"/>
  <c r="U73" i="1" s="1"/>
  <c r="V73" i="1"/>
  <c r="W73" i="1" s="1"/>
  <c r="X73" i="1" s="1"/>
  <c r="AE73" i="1" s="1"/>
  <c r="AF73" i="1" s="1"/>
  <c r="E74" i="1"/>
  <c r="M74" i="1"/>
  <c r="P74" i="1" s="1"/>
  <c r="N74" i="1"/>
  <c r="O74" i="1"/>
  <c r="T74" i="1"/>
  <c r="U74" i="1"/>
  <c r="E75" i="1"/>
  <c r="M75" i="1"/>
  <c r="N75" i="1"/>
  <c r="O75" i="1"/>
  <c r="P75" i="1"/>
  <c r="T75" i="1"/>
  <c r="U75" i="1" s="1"/>
  <c r="E76" i="1"/>
  <c r="M76" i="1"/>
  <c r="P76" i="1" s="1"/>
  <c r="V76" i="1" s="1"/>
  <c r="N76" i="1"/>
  <c r="O76" i="1"/>
  <c r="Q76" i="1"/>
  <c r="T76" i="1"/>
  <c r="U76" i="1"/>
  <c r="W76" i="1"/>
  <c r="X76" i="1" s="1"/>
  <c r="AE76" i="1" s="1"/>
  <c r="AF76" i="1" s="1"/>
  <c r="M77" i="1"/>
  <c r="N77" i="1"/>
  <c r="O77" i="1"/>
  <c r="T77" i="1"/>
  <c r="U77" i="1"/>
  <c r="V77" i="1"/>
  <c r="E78" i="1"/>
  <c r="M78" i="1"/>
  <c r="P78" i="1" s="1"/>
  <c r="N78" i="1"/>
  <c r="O78" i="1"/>
  <c r="T78" i="1"/>
  <c r="U78" i="1" s="1"/>
  <c r="E79" i="1"/>
  <c r="M79" i="1"/>
  <c r="P79" i="1" s="1"/>
  <c r="N79" i="1"/>
  <c r="O79" i="1"/>
  <c r="T79" i="1"/>
  <c r="U79" i="1"/>
  <c r="E80" i="1"/>
  <c r="M80" i="1"/>
  <c r="N80" i="1"/>
  <c r="O80" i="1"/>
  <c r="P80" i="1"/>
  <c r="Q80" i="1" s="1"/>
  <c r="T80" i="1"/>
  <c r="U80" i="1" s="1"/>
  <c r="V80" i="1"/>
  <c r="W80" i="1"/>
  <c r="X80" i="1" s="1"/>
  <c r="AE80" i="1" s="1"/>
  <c r="AF80" i="1" s="1"/>
  <c r="E81" i="1"/>
  <c r="M81" i="1"/>
  <c r="N81" i="1"/>
  <c r="O81" i="1"/>
  <c r="T81" i="1"/>
  <c r="U81" i="1"/>
  <c r="E82" i="1"/>
  <c r="M82" i="1"/>
  <c r="P82" i="1" s="1"/>
  <c r="Q82" i="1" s="1"/>
  <c r="N82" i="1"/>
  <c r="O82" i="1"/>
  <c r="T82" i="1"/>
  <c r="U82" i="1"/>
  <c r="E83" i="1"/>
  <c r="M83" i="1"/>
  <c r="N83" i="1"/>
  <c r="O83" i="1"/>
  <c r="T83" i="1"/>
  <c r="U83" i="1"/>
  <c r="E84" i="1"/>
  <c r="M84" i="1"/>
  <c r="N84" i="1"/>
  <c r="O84" i="1"/>
  <c r="P84" i="1"/>
  <c r="V84" i="1" s="1"/>
  <c r="W84" i="1" s="1"/>
  <c r="X84" i="1" s="1"/>
  <c r="AE84" i="1" s="1"/>
  <c r="AF84" i="1" s="1"/>
  <c r="Q84" i="1"/>
  <c r="T84" i="1"/>
  <c r="U84" i="1" s="1"/>
  <c r="E85" i="1"/>
  <c r="M85" i="1"/>
  <c r="N85" i="1"/>
  <c r="O85" i="1"/>
  <c r="P85" i="1"/>
  <c r="V85" i="1" s="1"/>
  <c r="W85" i="1" s="1"/>
  <c r="X85" i="1" s="1"/>
  <c r="AE85" i="1" s="1"/>
  <c r="AF85" i="1" s="1"/>
  <c r="Q85" i="1"/>
  <c r="T85" i="1"/>
  <c r="U85" i="1"/>
  <c r="E86" i="1"/>
  <c r="M86" i="1"/>
  <c r="N86" i="1"/>
  <c r="O86" i="1"/>
  <c r="P86" i="1"/>
  <c r="T86" i="1"/>
  <c r="U86" i="1"/>
  <c r="E87" i="1"/>
  <c r="M87" i="1"/>
  <c r="N87" i="1"/>
  <c r="O87" i="1"/>
  <c r="T87" i="1"/>
  <c r="U87" i="1" s="1"/>
  <c r="E88" i="1"/>
  <c r="M88" i="1"/>
  <c r="N88" i="1"/>
  <c r="O88" i="1"/>
  <c r="P88" i="1"/>
  <c r="V88" i="1" s="1"/>
  <c r="W88" i="1" s="1"/>
  <c r="X88" i="1" s="1"/>
  <c r="AE88" i="1" s="1"/>
  <c r="AF88" i="1" s="1"/>
  <c r="Q88" i="1"/>
  <c r="T88" i="1"/>
  <c r="U88" i="1"/>
  <c r="E89" i="1"/>
  <c r="M89" i="1"/>
  <c r="P89" i="1" s="1"/>
  <c r="N89" i="1"/>
  <c r="O89" i="1"/>
  <c r="T89" i="1"/>
  <c r="U89" i="1"/>
  <c r="E90" i="1"/>
  <c r="M90" i="1"/>
  <c r="N90" i="1"/>
  <c r="O90" i="1"/>
  <c r="T90" i="1"/>
  <c r="U90" i="1" s="1"/>
  <c r="E91" i="1"/>
  <c r="M91" i="1"/>
  <c r="P91" i="1" s="1"/>
  <c r="Q91" i="1" s="1"/>
  <c r="N91" i="1"/>
  <c r="O91" i="1"/>
  <c r="T91" i="1"/>
  <c r="U91" i="1"/>
  <c r="E92" i="1"/>
  <c r="M92" i="1"/>
  <c r="N92" i="1"/>
  <c r="O92" i="1"/>
  <c r="T92" i="1"/>
  <c r="U92" i="1"/>
  <c r="E93" i="1"/>
  <c r="M93" i="1"/>
  <c r="N93" i="1"/>
  <c r="O93" i="1"/>
  <c r="T93" i="1"/>
  <c r="U93" i="1"/>
  <c r="O94" i="1"/>
  <c r="T94" i="1"/>
  <c r="U94" i="1" s="1"/>
  <c r="V94" i="1"/>
  <c r="E95" i="1"/>
  <c r="M95" i="1"/>
  <c r="N95" i="1"/>
  <c r="O95" i="1"/>
  <c r="P95" i="1"/>
  <c r="V95" i="1" s="1"/>
  <c r="W95" i="1" s="1"/>
  <c r="X95" i="1" s="1"/>
  <c r="AE95" i="1" s="1"/>
  <c r="AF95" i="1" s="1"/>
  <c r="T95" i="1"/>
  <c r="U95" i="1"/>
  <c r="E96" i="1"/>
  <c r="M96" i="1"/>
  <c r="N96" i="1"/>
  <c r="O96" i="1"/>
  <c r="P96" i="1"/>
  <c r="V96" i="1" s="1"/>
  <c r="W96" i="1" s="1"/>
  <c r="X96" i="1" s="1"/>
  <c r="AE96" i="1" s="1"/>
  <c r="AF96" i="1" s="1"/>
  <c r="Q96" i="1"/>
  <c r="T96" i="1"/>
  <c r="U96" i="1" s="1"/>
  <c r="E97" i="1"/>
  <c r="M97" i="1"/>
  <c r="N97" i="1"/>
  <c r="O97" i="1"/>
  <c r="P97" i="1"/>
  <c r="V97" i="1" s="1"/>
  <c r="W97" i="1" s="1"/>
  <c r="X97" i="1" s="1"/>
  <c r="AE97" i="1" s="1"/>
  <c r="AF97" i="1" s="1"/>
  <c r="Q97" i="1"/>
  <c r="T97" i="1"/>
  <c r="U97" i="1"/>
  <c r="E98" i="1"/>
  <c r="M98" i="1"/>
  <c r="N98" i="1"/>
  <c r="O98" i="1"/>
  <c r="P98" i="1"/>
  <c r="T98" i="1"/>
  <c r="U98" i="1"/>
  <c r="M99" i="1"/>
  <c r="P99" i="1" s="1"/>
  <c r="N99" i="1"/>
  <c r="O99" i="1"/>
  <c r="T99" i="1"/>
  <c r="U99" i="1"/>
  <c r="E100" i="1"/>
  <c r="N100" i="1"/>
  <c r="O100" i="1"/>
  <c r="P100" i="1"/>
  <c r="T100" i="1"/>
  <c r="U100" i="1" s="1"/>
  <c r="E101" i="1"/>
  <c r="M101" i="1"/>
  <c r="P101" i="1" s="1"/>
  <c r="V101" i="1" s="1"/>
  <c r="W101" i="1" s="1"/>
  <c r="X101" i="1" s="1"/>
  <c r="AE101" i="1" s="1"/>
  <c r="AF101" i="1" s="1"/>
  <c r="N101" i="1"/>
  <c r="O101" i="1"/>
  <c r="Q101" i="1"/>
  <c r="T101" i="1"/>
  <c r="U101" i="1" s="1"/>
  <c r="E102" i="1"/>
  <c r="M102" i="1"/>
  <c r="P102" i="1" s="1"/>
  <c r="N102" i="1"/>
  <c r="O102" i="1"/>
  <c r="T102" i="1"/>
  <c r="U102" i="1"/>
  <c r="E103" i="1"/>
  <c r="M103" i="1"/>
  <c r="N103" i="1"/>
  <c r="O103" i="1"/>
  <c r="P103" i="1"/>
  <c r="T103" i="1"/>
  <c r="U103" i="1"/>
  <c r="E104" i="1"/>
  <c r="M104" i="1"/>
  <c r="P104" i="1" s="1"/>
  <c r="N104" i="1"/>
  <c r="O104" i="1"/>
  <c r="T104" i="1"/>
  <c r="U104" i="1"/>
  <c r="E105" i="1"/>
  <c r="M105" i="1"/>
  <c r="P105" i="1" s="1"/>
  <c r="N105" i="1"/>
  <c r="O105" i="1"/>
  <c r="T105" i="1"/>
  <c r="U105" i="1" s="1"/>
  <c r="E106" i="1"/>
  <c r="M106" i="1"/>
  <c r="P106" i="1" s="1"/>
  <c r="N106" i="1"/>
  <c r="O106" i="1"/>
  <c r="T106" i="1"/>
  <c r="U106" i="1"/>
  <c r="E107" i="1"/>
  <c r="M107" i="1"/>
  <c r="N107" i="1"/>
  <c r="O107" i="1"/>
  <c r="P107" i="1"/>
  <c r="Q107" i="1" s="1"/>
  <c r="T107" i="1"/>
  <c r="U107" i="1"/>
  <c r="E108" i="1"/>
  <c r="M108" i="1"/>
  <c r="P108" i="1" s="1"/>
  <c r="N108" i="1"/>
  <c r="O108" i="1"/>
  <c r="T108" i="1"/>
  <c r="U108" i="1" s="1"/>
  <c r="E109" i="1"/>
  <c r="M109" i="1"/>
  <c r="P109" i="1" s="1"/>
  <c r="N109" i="1"/>
  <c r="O109" i="1"/>
  <c r="T109" i="1"/>
  <c r="U109" i="1" s="1"/>
  <c r="E110" i="1"/>
  <c r="M110" i="1"/>
  <c r="P110" i="1" s="1"/>
  <c r="Q110" i="1" s="1"/>
  <c r="N110" i="1"/>
  <c r="O110" i="1"/>
  <c r="T110" i="1"/>
  <c r="U110" i="1"/>
  <c r="V110" i="1"/>
  <c r="W110" i="1" s="1"/>
  <c r="X110" i="1" s="1"/>
  <c r="AE110" i="1" s="1"/>
  <c r="AF110" i="1" s="1"/>
  <c r="E111" i="1"/>
  <c r="M111" i="1"/>
  <c r="P111" i="1" s="1"/>
  <c r="Q111" i="1" s="1"/>
  <c r="N111" i="1"/>
  <c r="O111" i="1"/>
  <c r="T111" i="1"/>
  <c r="U111" i="1"/>
  <c r="E112" i="1"/>
  <c r="M112" i="1"/>
  <c r="P112" i="1" s="1"/>
  <c r="N112" i="1"/>
  <c r="O112" i="1"/>
  <c r="T112" i="1"/>
  <c r="U112" i="1" s="1"/>
  <c r="E113" i="1"/>
  <c r="M113" i="1"/>
  <c r="P113" i="1" s="1"/>
  <c r="N113" i="1"/>
  <c r="O113" i="1"/>
  <c r="T113" i="1"/>
  <c r="U113" i="1" s="1"/>
  <c r="E114" i="1"/>
  <c r="M114" i="1"/>
  <c r="P114" i="1" s="1"/>
  <c r="N114" i="1"/>
  <c r="O114" i="1"/>
  <c r="T114" i="1"/>
  <c r="U114" i="1"/>
  <c r="E115" i="1"/>
  <c r="M115" i="1"/>
  <c r="P115" i="1" s="1"/>
  <c r="N115" i="1"/>
  <c r="O115" i="1"/>
  <c r="T115" i="1"/>
  <c r="U115" i="1" s="1"/>
  <c r="E116" i="1"/>
  <c r="M116" i="1"/>
  <c r="P116" i="1" s="1"/>
  <c r="N116" i="1"/>
  <c r="O116" i="1"/>
  <c r="T116" i="1"/>
  <c r="U116" i="1"/>
  <c r="E117" i="1"/>
  <c r="M117" i="1"/>
  <c r="P117" i="1" s="1"/>
  <c r="V117" i="1" s="1"/>
  <c r="W117" i="1" s="1"/>
  <c r="X117" i="1" s="1"/>
  <c r="AE117" i="1" s="1"/>
  <c r="N117" i="1"/>
  <c r="O117" i="1"/>
  <c r="Q117" i="1"/>
  <c r="T117" i="1"/>
  <c r="U117" i="1"/>
  <c r="AF117" i="1"/>
  <c r="E118" i="1"/>
  <c r="M118" i="1"/>
  <c r="N118" i="1"/>
  <c r="O118" i="1"/>
  <c r="P118" i="1"/>
  <c r="V118" i="1" s="1"/>
  <c r="W118" i="1" s="1"/>
  <c r="X118" i="1" s="1"/>
  <c r="AE118" i="1" s="1"/>
  <c r="AF118" i="1" s="1"/>
  <c r="T118" i="1"/>
  <c r="U118" i="1" s="1"/>
  <c r="E119" i="1"/>
  <c r="M119" i="1"/>
  <c r="N119" i="1"/>
  <c r="O119" i="1"/>
  <c r="P119" i="1"/>
  <c r="V119" i="1" s="1"/>
  <c r="W119" i="1" s="1"/>
  <c r="Q119" i="1"/>
  <c r="T119" i="1"/>
  <c r="U119" i="1" s="1"/>
  <c r="X119" i="1"/>
  <c r="AE119" i="1" s="1"/>
  <c r="AF119" i="1" s="1"/>
  <c r="E120" i="1"/>
  <c r="M120" i="1"/>
  <c r="N120" i="1"/>
  <c r="O120" i="1"/>
  <c r="P120" i="1"/>
  <c r="T120" i="1"/>
  <c r="U120" i="1"/>
  <c r="V24" i="1" l="1"/>
  <c r="W24" i="1" s="1"/>
  <c r="X24" i="1" s="1"/>
  <c r="AE24" i="1" s="1"/>
  <c r="AF24" i="1" s="1"/>
  <c r="Q24" i="1"/>
  <c r="V72" i="1"/>
  <c r="W72" i="1" s="1"/>
  <c r="X72" i="1" s="1"/>
  <c r="AE72" i="1" s="1"/>
  <c r="AF72" i="1" s="1"/>
  <c r="Q72" i="1"/>
  <c r="Q15" i="1"/>
  <c r="V15" i="1"/>
  <c r="W15" i="1" s="1"/>
  <c r="X15" i="1" s="1"/>
  <c r="AE15" i="1" s="1"/>
  <c r="AF15" i="1" s="1"/>
  <c r="Q49" i="1"/>
  <c r="V49" i="1"/>
  <c r="W49" i="1" s="1"/>
  <c r="X49" i="1" s="1"/>
  <c r="AE49" i="1" s="1"/>
  <c r="AF49" i="1" s="1"/>
  <c r="V102" i="1"/>
  <c r="W102" i="1" s="1"/>
  <c r="X102" i="1" s="1"/>
  <c r="AE102" i="1" s="1"/>
  <c r="AF102" i="1" s="1"/>
  <c r="Q102" i="1"/>
  <c r="V79" i="1"/>
  <c r="W79" i="1" s="1"/>
  <c r="X79" i="1" s="1"/>
  <c r="AE79" i="1" s="1"/>
  <c r="AF79" i="1" s="1"/>
  <c r="Q79" i="1"/>
  <c r="Q42" i="1"/>
  <c r="V42" i="1"/>
  <c r="W42" i="1" s="1"/>
  <c r="X42" i="1" s="1"/>
  <c r="AE42" i="1" s="1"/>
  <c r="AF42" i="1" s="1"/>
  <c r="Q37" i="1"/>
  <c r="V37" i="1"/>
  <c r="W37" i="1" s="1"/>
  <c r="X37" i="1" s="1"/>
  <c r="AE37" i="1" s="1"/>
  <c r="AF37" i="1" s="1"/>
  <c r="V66" i="1"/>
  <c r="W66" i="1" s="1"/>
  <c r="X66" i="1" s="1"/>
  <c r="AE66" i="1" s="1"/>
  <c r="AF66" i="1" s="1"/>
  <c r="Q66" i="1"/>
  <c r="P22" i="1"/>
  <c r="Q22" i="1" s="1"/>
  <c r="P39" i="1"/>
  <c r="Q39" i="1" s="1"/>
  <c r="P64" i="1"/>
  <c r="P83" i="1"/>
  <c r="V83" i="1" s="1"/>
  <c r="W83" i="1" s="1"/>
  <c r="X83" i="1" s="1"/>
  <c r="AE83" i="1" s="1"/>
  <c r="AF83" i="1" s="1"/>
  <c r="V82" i="1"/>
  <c r="W82" i="1" s="1"/>
  <c r="X82" i="1" s="1"/>
  <c r="AE82" i="1" s="1"/>
  <c r="AF82" i="1" s="1"/>
  <c r="V111" i="1"/>
  <c r="W111" i="1" s="1"/>
  <c r="X111" i="1" s="1"/>
  <c r="AE111" i="1" s="1"/>
  <c r="AF111" i="1" s="1"/>
  <c r="V59" i="1"/>
  <c r="W59" i="1" s="1"/>
  <c r="X59" i="1" s="1"/>
  <c r="AE59" i="1" s="1"/>
  <c r="AF59" i="1" s="1"/>
  <c r="P61" i="1"/>
  <c r="P26" i="1"/>
  <c r="P81" i="1"/>
  <c r="V27" i="1"/>
  <c r="W27" i="1" s="1"/>
  <c r="X27" i="1" s="1"/>
  <c r="AE27" i="1" s="1"/>
  <c r="AF27" i="1" s="1"/>
  <c r="Q21" i="1"/>
  <c r="Q118" i="1"/>
  <c r="V107" i="1"/>
  <c r="W107" i="1" s="1"/>
  <c r="X107" i="1" s="1"/>
  <c r="AE107" i="1" s="1"/>
  <c r="AF107" i="1" s="1"/>
  <c r="Q95" i="1"/>
  <c r="Q52" i="1"/>
  <c r="Q120" i="1"/>
  <c r="V120" i="1"/>
  <c r="W120" i="1" s="1"/>
  <c r="X120" i="1" s="1"/>
  <c r="AE120" i="1" s="1"/>
  <c r="AF120" i="1" s="1"/>
  <c r="Q78" i="1"/>
  <c r="V78" i="1"/>
  <c r="W78" i="1" s="1"/>
  <c r="X78" i="1" s="1"/>
  <c r="AE78" i="1" s="1"/>
  <c r="AF78" i="1" s="1"/>
  <c r="Q34" i="1"/>
  <c r="V34" i="1"/>
  <c r="W34" i="1" s="1"/>
  <c r="X34" i="1" s="1"/>
  <c r="AE34" i="1" s="1"/>
  <c r="AF34" i="1" s="1"/>
  <c r="Q61" i="1"/>
  <c r="V61" i="1"/>
  <c r="W61" i="1" s="1"/>
  <c r="X61" i="1" s="1"/>
  <c r="AE61" i="1" s="1"/>
  <c r="AF61" i="1" s="1"/>
  <c r="V35" i="1"/>
  <c r="W35" i="1" s="1"/>
  <c r="X35" i="1" s="1"/>
  <c r="AE35" i="1" s="1"/>
  <c r="AF35" i="1" s="1"/>
  <c r="Q35" i="1"/>
  <c r="Q109" i="1"/>
  <c r="V109" i="1"/>
  <c r="W109" i="1" s="1"/>
  <c r="X109" i="1" s="1"/>
  <c r="AE109" i="1" s="1"/>
  <c r="AF109" i="1" s="1"/>
  <c r="Q116" i="1"/>
  <c r="V116" i="1"/>
  <c r="W116" i="1" s="1"/>
  <c r="X116" i="1" s="1"/>
  <c r="AE116" i="1" s="1"/>
  <c r="AF116" i="1" s="1"/>
  <c r="Q69" i="1"/>
  <c r="V69" i="1"/>
  <c r="W69" i="1" s="1"/>
  <c r="X69" i="1" s="1"/>
  <c r="AE69" i="1" s="1"/>
  <c r="AF69" i="1" s="1"/>
  <c r="Q113" i="1"/>
  <c r="V113" i="1"/>
  <c r="W113" i="1" s="1"/>
  <c r="X113" i="1" s="1"/>
  <c r="AE113" i="1" s="1"/>
  <c r="AF113" i="1" s="1"/>
  <c r="V105" i="1"/>
  <c r="W105" i="1" s="1"/>
  <c r="X105" i="1" s="1"/>
  <c r="AE105" i="1" s="1"/>
  <c r="AF105" i="1" s="1"/>
  <c r="Q105" i="1"/>
  <c r="Q98" i="1"/>
  <c r="V98" i="1"/>
  <c r="W98" i="1" s="1"/>
  <c r="X98" i="1" s="1"/>
  <c r="AE98" i="1" s="1"/>
  <c r="AF98" i="1" s="1"/>
  <c r="Q106" i="1"/>
  <c r="V106" i="1"/>
  <c r="W106" i="1" s="1"/>
  <c r="X106" i="1" s="1"/>
  <c r="AE106" i="1" s="1"/>
  <c r="AF106" i="1" s="1"/>
  <c r="Q51" i="1"/>
  <c r="V51" i="1"/>
  <c r="W51" i="1" s="1"/>
  <c r="X51" i="1" s="1"/>
  <c r="AE51" i="1" s="1"/>
  <c r="AF51" i="1" s="1"/>
  <c r="P71" i="1"/>
  <c r="V67" i="1"/>
  <c r="W67" i="1" s="1"/>
  <c r="X67" i="1" s="1"/>
  <c r="AE67" i="1" s="1"/>
  <c r="AF67" i="1" s="1"/>
  <c r="Q67" i="1"/>
  <c r="Q58" i="1"/>
  <c r="V58" i="1"/>
  <c r="W58" i="1" s="1"/>
  <c r="X58" i="1" s="1"/>
  <c r="AE58" i="1" s="1"/>
  <c r="AF58" i="1" s="1"/>
  <c r="V30" i="1"/>
  <c r="W30" i="1" s="1"/>
  <c r="X30" i="1" s="1"/>
  <c r="AE30" i="1" s="1"/>
  <c r="AF30" i="1" s="1"/>
  <c r="Q30" i="1"/>
  <c r="Q26" i="1"/>
  <c r="V26" i="1"/>
  <c r="W26" i="1" s="1"/>
  <c r="X26" i="1" s="1"/>
  <c r="AE26" i="1" s="1"/>
  <c r="AF26" i="1" s="1"/>
  <c r="Q114" i="1"/>
  <c r="V114" i="1"/>
  <c r="W114" i="1" s="1"/>
  <c r="X114" i="1" s="1"/>
  <c r="AE114" i="1" s="1"/>
  <c r="AF114" i="1" s="1"/>
  <c r="Q74" i="1"/>
  <c r="V74" i="1"/>
  <c r="W74" i="1" s="1"/>
  <c r="X74" i="1" s="1"/>
  <c r="AE74" i="1" s="1"/>
  <c r="AF74" i="1" s="1"/>
  <c r="Q103" i="1"/>
  <c r="V103" i="1"/>
  <c r="W103" i="1" s="1"/>
  <c r="X103" i="1" s="1"/>
  <c r="AE103" i="1" s="1"/>
  <c r="AF103" i="1" s="1"/>
  <c r="Q75" i="1"/>
  <c r="V75" i="1"/>
  <c r="W75" i="1" s="1"/>
  <c r="X75" i="1" s="1"/>
  <c r="AE75" i="1" s="1"/>
  <c r="AF75" i="1" s="1"/>
  <c r="V64" i="1"/>
  <c r="W64" i="1" s="1"/>
  <c r="X64" i="1" s="1"/>
  <c r="AE64" i="1" s="1"/>
  <c r="AF64" i="1" s="1"/>
  <c r="Q64" i="1"/>
  <c r="Q108" i="1"/>
  <c r="V108" i="1"/>
  <c r="W108" i="1" s="1"/>
  <c r="X108" i="1" s="1"/>
  <c r="AE108" i="1" s="1"/>
  <c r="AF108" i="1" s="1"/>
  <c r="Q100" i="1"/>
  <c r="V100" i="1"/>
  <c r="W100" i="1" s="1"/>
  <c r="X100" i="1" s="1"/>
  <c r="AE100" i="1" s="1"/>
  <c r="AF100" i="1" s="1"/>
  <c r="Q99" i="1"/>
  <c r="V99" i="1"/>
  <c r="W99" i="1" s="1"/>
  <c r="X99" i="1" s="1"/>
  <c r="AE99" i="1" s="1"/>
  <c r="AF99" i="1" s="1"/>
  <c r="Q115" i="1"/>
  <c r="V115" i="1"/>
  <c r="W115" i="1" s="1"/>
  <c r="X115" i="1" s="1"/>
  <c r="AE115" i="1" s="1"/>
  <c r="AF115" i="1" s="1"/>
  <c r="V56" i="1"/>
  <c r="W56" i="1" s="1"/>
  <c r="X56" i="1" s="1"/>
  <c r="AE56" i="1" s="1"/>
  <c r="AF56" i="1" s="1"/>
  <c r="Q56" i="1"/>
  <c r="V45" i="1"/>
  <c r="W45" i="1" s="1"/>
  <c r="X45" i="1" s="1"/>
  <c r="AE45" i="1" s="1"/>
  <c r="AF45" i="1" s="1"/>
  <c r="V91" i="1"/>
  <c r="W91" i="1" s="1"/>
  <c r="X91" i="1" s="1"/>
  <c r="AE91" i="1" s="1"/>
  <c r="AF91" i="1" s="1"/>
  <c r="Q89" i="1"/>
  <c r="V89" i="1"/>
  <c r="W89" i="1" s="1"/>
  <c r="X89" i="1" s="1"/>
  <c r="AE89" i="1" s="1"/>
  <c r="AF89" i="1" s="1"/>
  <c r="Q47" i="1"/>
  <c r="V47" i="1"/>
  <c r="W47" i="1" s="1"/>
  <c r="X47" i="1" s="1"/>
  <c r="AE47" i="1" s="1"/>
  <c r="AF47" i="1" s="1"/>
  <c r="V31" i="1"/>
  <c r="W31" i="1" s="1"/>
  <c r="X31" i="1" s="1"/>
  <c r="AE31" i="1" s="1"/>
  <c r="AF31" i="1" s="1"/>
  <c r="Q31" i="1"/>
  <c r="Q63" i="1"/>
  <c r="V63" i="1"/>
  <c r="W63" i="1" s="1"/>
  <c r="X63" i="1" s="1"/>
  <c r="AE63" i="1" s="1"/>
  <c r="AF63" i="1" s="1"/>
  <c r="V54" i="1"/>
  <c r="W54" i="1" s="1"/>
  <c r="X54" i="1" s="1"/>
  <c r="AE54" i="1" s="1"/>
  <c r="AF54" i="1" s="1"/>
  <c r="P33" i="1"/>
  <c r="V104" i="1"/>
  <c r="W104" i="1" s="1"/>
  <c r="X104" i="1" s="1"/>
  <c r="AE104" i="1" s="1"/>
  <c r="AF104" i="1" s="1"/>
  <c r="Q104" i="1"/>
  <c r="P87" i="1"/>
  <c r="V60" i="1"/>
  <c r="W60" i="1" s="1"/>
  <c r="X60" i="1" s="1"/>
  <c r="AE60" i="1" s="1"/>
  <c r="AF60" i="1" s="1"/>
  <c r="Q60" i="1"/>
  <c r="Q57" i="1"/>
  <c r="Q48" i="1"/>
  <c r="P90" i="1"/>
  <c r="V86" i="1"/>
  <c r="W86" i="1" s="1"/>
  <c r="X86" i="1" s="1"/>
  <c r="AE86" i="1" s="1"/>
  <c r="AF86" i="1" s="1"/>
  <c r="Q86" i="1"/>
  <c r="V43" i="1"/>
  <c r="W43" i="1" s="1"/>
  <c r="X43" i="1" s="1"/>
  <c r="AE43" i="1" s="1"/>
  <c r="AF43" i="1" s="1"/>
  <c r="Q43" i="1"/>
  <c r="Q38" i="1"/>
  <c r="V38" i="1"/>
  <c r="W38" i="1" s="1"/>
  <c r="X38" i="1" s="1"/>
  <c r="AE38" i="1" s="1"/>
  <c r="AF38" i="1" s="1"/>
  <c r="Q46" i="1"/>
  <c r="V46" i="1"/>
  <c r="W46" i="1" s="1"/>
  <c r="X46" i="1" s="1"/>
  <c r="AE46" i="1" s="1"/>
  <c r="AF46" i="1" s="1"/>
  <c r="V19" i="1"/>
  <c r="W19" i="1" s="1"/>
  <c r="X19" i="1" s="1"/>
  <c r="AE19" i="1" s="1"/>
  <c r="AF19" i="1" s="1"/>
  <c r="Q19" i="1"/>
  <c r="V112" i="1"/>
  <c r="W112" i="1" s="1"/>
  <c r="X112" i="1" s="1"/>
  <c r="AE112" i="1" s="1"/>
  <c r="AF112" i="1" s="1"/>
  <c r="Q112" i="1"/>
  <c r="P92" i="1"/>
  <c r="P93" i="1"/>
  <c r="V55" i="1"/>
  <c r="W55" i="1" s="1"/>
  <c r="X55" i="1" s="1"/>
  <c r="AE55" i="1" s="1"/>
  <c r="AF55" i="1" s="1"/>
  <c r="Q55" i="1"/>
  <c r="Q83" i="1" l="1"/>
  <c r="V39" i="1"/>
  <c r="W39" i="1" s="1"/>
  <c r="X39" i="1" s="1"/>
  <c r="AE39" i="1" s="1"/>
  <c r="AF39" i="1" s="1"/>
  <c r="V22" i="1"/>
  <c r="W22" i="1" s="1"/>
  <c r="X22" i="1" s="1"/>
  <c r="AE22" i="1" s="1"/>
  <c r="AF22" i="1" s="1"/>
  <c r="Q81" i="1"/>
  <c r="V81" i="1"/>
  <c r="W81" i="1" s="1"/>
  <c r="X81" i="1" s="1"/>
  <c r="AE81" i="1" s="1"/>
  <c r="AF81" i="1" s="1"/>
  <c r="V71" i="1"/>
  <c r="W71" i="1" s="1"/>
  <c r="X71" i="1" s="1"/>
  <c r="AE71" i="1" s="1"/>
  <c r="AF71" i="1" s="1"/>
  <c r="Q71" i="1"/>
  <c r="Q87" i="1"/>
  <c r="V87" i="1"/>
  <c r="W87" i="1" s="1"/>
  <c r="X87" i="1" s="1"/>
  <c r="AE87" i="1" s="1"/>
  <c r="AF87" i="1" s="1"/>
  <c r="Q93" i="1"/>
  <c r="V93" i="1"/>
  <c r="W93" i="1" s="1"/>
  <c r="X93" i="1" s="1"/>
  <c r="AE93" i="1" s="1"/>
  <c r="AF93" i="1" s="1"/>
  <c r="Q92" i="1"/>
  <c r="V92" i="1"/>
  <c r="W92" i="1" s="1"/>
  <c r="X92" i="1" s="1"/>
  <c r="AE92" i="1" s="1"/>
  <c r="AF92" i="1" s="1"/>
  <c r="Q90" i="1"/>
  <c r="V90" i="1"/>
  <c r="W90" i="1" s="1"/>
  <c r="X90" i="1" s="1"/>
  <c r="AE90" i="1" s="1"/>
  <c r="AF90" i="1" s="1"/>
  <c r="Q33" i="1"/>
  <c r="V33" i="1"/>
  <c r="W33" i="1" s="1"/>
  <c r="X33" i="1" s="1"/>
  <c r="AE33" i="1" s="1"/>
  <c r="AF33" i="1" s="1"/>
</calcChain>
</file>

<file path=xl/sharedStrings.xml><?xml version="1.0" encoding="utf-8"?>
<sst xmlns="http://schemas.openxmlformats.org/spreadsheetml/2006/main" count="1157" uniqueCount="164">
  <si>
    <t>POTW Name:</t>
  </si>
  <si>
    <t xml:space="preserve"> </t>
  </si>
  <si>
    <t>Spreadsheet Instructions</t>
  </si>
  <si>
    <t>POTW Flow(MGD)=</t>
  </si>
  <si>
    <t>-  Additional Pollutants can be added in cells A101 to A120</t>
  </si>
  <si>
    <t>Non-SIU Flow(MGD)=</t>
  </si>
  <si>
    <t>-  Applicable values should be entered in the Blue Heavy Bordered cells.</t>
  </si>
  <si>
    <t>Potw Name=</t>
  </si>
  <si>
    <t>7Q10 Stream Flow(MGD)=</t>
  </si>
  <si>
    <t xml:space="preserve">-  All values are required for entry  </t>
  </si>
  <si>
    <t>User Flow(MGD)=</t>
  </si>
  <si>
    <t>Average Stream Flow(MGD)=</t>
  </si>
  <si>
    <t xml:space="preserve">    (except "Non-SIU Flow", cells V1 through AF 120 incomplete)</t>
  </si>
  <si>
    <t>User Name=</t>
  </si>
  <si>
    <t>Stream Type(C/WS)=</t>
  </si>
  <si>
    <t>-  Formulas are discussed in the Comprehensive Guidance HWA Chapter</t>
  </si>
  <si>
    <t xml:space="preserve"> Non-SIU Allowable Concentrations</t>
  </si>
  <si>
    <t>Pass-Through Loading Calculations</t>
  </si>
  <si>
    <t>Maximum</t>
  </si>
  <si>
    <t>Human Health</t>
  </si>
  <si>
    <t>Freshwater</t>
  </si>
  <si>
    <t xml:space="preserve">Allowable </t>
  </si>
  <si>
    <t>Industrial</t>
  </si>
  <si>
    <t>Non-SIU</t>
  </si>
  <si>
    <t xml:space="preserve">C </t>
  </si>
  <si>
    <t>WS</t>
  </si>
  <si>
    <t>Source</t>
  </si>
  <si>
    <t>Aquatic Life</t>
  </si>
  <si>
    <t>Inhibition</t>
  </si>
  <si>
    <t xml:space="preserve">Removal </t>
  </si>
  <si>
    <t>Fresh Screen</t>
  </si>
  <si>
    <t>Headworks</t>
  </si>
  <si>
    <t>Domestic</t>
  </si>
  <si>
    <t xml:space="preserve">Domestic </t>
  </si>
  <si>
    <t>Allowable</t>
  </si>
  <si>
    <t>5% of</t>
  </si>
  <si>
    <t>Permit</t>
  </si>
  <si>
    <t>Explosivity</t>
  </si>
  <si>
    <t>PEL</t>
  </si>
  <si>
    <t>STEL</t>
  </si>
  <si>
    <t>Discharge</t>
  </si>
  <si>
    <t>Pollutant</t>
  </si>
  <si>
    <t>Human  Health</t>
  </si>
  <si>
    <t>Streamflow</t>
  </si>
  <si>
    <t>(EPA9212</t>
  </si>
  <si>
    <t>(ug/l)</t>
  </si>
  <si>
    <t>Criteria</t>
  </si>
  <si>
    <t>Rate</t>
  </si>
  <si>
    <t>Loading</t>
  </si>
  <si>
    <t>Concentration</t>
  </si>
  <si>
    <t>Load</t>
  </si>
  <si>
    <t>Loading-MAHL</t>
  </si>
  <si>
    <t>MAHL</t>
  </si>
  <si>
    <t>Carcinogen</t>
  </si>
  <si>
    <t>(MGD)</t>
  </si>
  <si>
    <t xml:space="preserve"> or NCWQC)</t>
  </si>
  <si>
    <t>(EPA9212)</t>
  </si>
  <si>
    <t>(mg/l)</t>
  </si>
  <si>
    <t>(%)</t>
  </si>
  <si>
    <t>(#/day)</t>
  </si>
  <si>
    <t>BDL</t>
  </si>
  <si>
    <t>Acenaphthene</t>
  </si>
  <si>
    <t>FC</t>
  </si>
  <si>
    <t>EPA Screen9110</t>
  </si>
  <si>
    <t>RREL-Mean</t>
  </si>
  <si>
    <t>Acrylonitrile (c)</t>
  </si>
  <si>
    <t>c</t>
  </si>
  <si>
    <t>bdl</t>
  </si>
  <si>
    <t>EPA Tox. Guide</t>
  </si>
  <si>
    <t>NC-OSHA Conv.</t>
  </si>
  <si>
    <t>Benzene (c)</t>
  </si>
  <si>
    <t>SS</t>
  </si>
  <si>
    <t>no stdrd</t>
  </si>
  <si>
    <t>LLG</t>
  </si>
  <si>
    <t>Carbon Tetrachloride (c)</t>
  </si>
  <si>
    <t>Chlorobenzene(Cl. Benz)</t>
  </si>
  <si>
    <t>FC/NC WS WQS</t>
  </si>
  <si>
    <t>1,2,4-Trichlorobenzene(Cl. Benz,)</t>
  </si>
  <si>
    <t>Hexachlorobenzene (c, Cl. Benz.)</t>
  </si>
  <si>
    <t>1,2-Dichloroethane (c)</t>
  </si>
  <si>
    <t>1,1,1-Trichloroethane</t>
  </si>
  <si>
    <t>Hexachloroethane (c)</t>
  </si>
  <si>
    <t>1,1-Dichloroethane</t>
  </si>
  <si>
    <t>1,1,2-trichloroethane (c)</t>
  </si>
  <si>
    <t>Chloroethane</t>
  </si>
  <si>
    <t>Chloroform (c)</t>
  </si>
  <si>
    <t>2-Chlorophenol</t>
  </si>
  <si>
    <t>1,2-Dichlorobenzene(Cl. Benz.)</t>
  </si>
  <si>
    <t>1,3-Dichlorobenzene(Cl. Benz.)</t>
  </si>
  <si>
    <t>1,4-Dichlorobenzene(Cl. Benz.)</t>
  </si>
  <si>
    <t>NIOSH Guide</t>
  </si>
  <si>
    <t>1,1-Dichloroethylene (c)</t>
  </si>
  <si>
    <t xml:space="preserve">1,2-trans-Dichloroethylene </t>
  </si>
  <si>
    <t>2,4-Dichlorophenol</t>
  </si>
  <si>
    <t>1,2-Dichloropropane</t>
  </si>
  <si>
    <t>1,3-Dichloropropylene</t>
  </si>
  <si>
    <t>2,4-Dimethylphenol</t>
  </si>
  <si>
    <t>2,4-Dinitrotoluene (c)</t>
  </si>
  <si>
    <t>2,6-Dinitrotoluene</t>
  </si>
  <si>
    <t>Ethylbenzene</t>
  </si>
  <si>
    <t>Fluoranthene</t>
  </si>
  <si>
    <t>Methylene Chloride (c)</t>
  </si>
  <si>
    <t xml:space="preserve">Methyl Chloride </t>
  </si>
  <si>
    <t>Hexachlorobutadiene (c)</t>
  </si>
  <si>
    <t>Naphthalene</t>
  </si>
  <si>
    <t>Nitrobenzene</t>
  </si>
  <si>
    <t>2-Nitrophenol</t>
  </si>
  <si>
    <t>4-Nitrophenol</t>
  </si>
  <si>
    <t>2,4-Dinitrophenol</t>
  </si>
  <si>
    <t>4,6-Dinitro-o-cresol</t>
  </si>
  <si>
    <t>Phenol</t>
  </si>
  <si>
    <t>JFS</t>
  </si>
  <si>
    <t>Bis(2-ethylhexyl) phthalate (c)</t>
  </si>
  <si>
    <t>Dibutyl phthalate</t>
  </si>
  <si>
    <t>GSX NOEC</t>
  </si>
  <si>
    <t>Diethyl phthalate</t>
  </si>
  <si>
    <t>Dimethyl phthalate</t>
  </si>
  <si>
    <t>Benzo(a)anthracene (c, PAH)</t>
  </si>
  <si>
    <t>Benzo(a)pyrene (c, PAH)</t>
  </si>
  <si>
    <t>3,4-Benzofluoranthene (c, PAH)</t>
  </si>
  <si>
    <t>Benzo(k)fluoranthene (c,PAH)</t>
  </si>
  <si>
    <t>Chrysene (c, PAH)</t>
  </si>
  <si>
    <t xml:space="preserve">Acenaphthylene </t>
  </si>
  <si>
    <t xml:space="preserve">Anthracene </t>
  </si>
  <si>
    <t xml:space="preserve">Fluorene </t>
  </si>
  <si>
    <t xml:space="preserve">Phenanthrene </t>
  </si>
  <si>
    <t xml:space="preserve">Pyrene </t>
  </si>
  <si>
    <t xml:space="preserve">Tetrachloroethylene (c) </t>
  </si>
  <si>
    <t>FC/SS WS</t>
  </si>
  <si>
    <t>Toluene(0.36 Trout)</t>
  </si>
  <si>
    <t>SS for Aqua Life</t>
  </si>
  <si>
    <t>Trichloroethylene (c)</t>
  </si>
  <si>
    <t>Vinyl Chloride (c)</t>
  </si>
  <si>
    <t>Additional Organics</t>
  </si>
  <si>
    <t>Chlorinated Benzenes</t>
  </si>
  <si>
    <t>Cl. B. mean</t>
  </si>
  <si>
    <t>Polynuclear Aromatic Hydrocarbons(c)</t>
  </si>
  <si>
    <t>PAH mean</t>
  </si>
  <si>
    <t>Dioxin(c)</t>
  </si>
  <si>
    <t>Polychlorinated Biphenyls(c)</t>
  </si>
  <si>
    <t>NC WQS</t>
  </si>
  <si>
    <t>Xylenes</t>
  </si>
  <si>
    <t>Tetrachloroethane(1,1,2,2)(c)</t>
  </si>
  <si>
    <t>Pesticides</t>
  </si>
  <si>
    <t>Aldrin</t>
  </si>
  <si>
    <t>Chlordane</t>
  </si>
  <si>
    <t>DDT</t>
  </si>
  <si>
    <t>Demeton</t>
  </si>
  <si>
    <t>Dieldrin</t>
  </si>
  <si>
    <t>Endosulfan</t>
  </si>
  <si>
    <t>Endrin</t>
  </si>
  <si>
    <t>Guthion</t>
  </si>
  <si>
    <t>Heptachlor</t>
  </si>
  <si>
    <t>Lindane</t>
  </si>
  <si>
    <t>Methoxychlor</t>
  </si>
  <si>
    <t>Mirex</t>
  </si>
  <si>
    <t>Parathion</t>
  </si>
  <si>
    <t>Toxaphene</t>
  </si>
  <si>
    <t>2,4-D</t>
  </si>
  <si>
    <t>2,4,5-TP (Silvex)</t>
  </si>
  <si>
    <t>Gasoline</t>
  </si>
  <si>
    <t>Toluene</t>
  </si>
  <si>
    <t>Additional Pollutants</t>
  </si>
  <si>
    <t>Bromodichloromethane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</si>
</sst>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0.000"/>
  </numFmts>
  <fonts count="13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Helv"/>
    </font>
    <font>
      <b/>
      <sz val="12"/>
      <name val="Geneva"/>
    </font>
    <font>
      <sz val="12"/>
      <name val="Geneva"/>
    </font>
    <font>
      <sz val="10"/>
      <color indexed="8"/>
      <name val="Geneva"/>
    </font>
    <font>
      <sz val="10"/>
      <color indexed="18"/>
      <name val="Geneva"/>
    </font>
    <font>
      <sz val="9"/>
      <name val="Geneva"/>
    </font>
    <font>
      <b/>
      <sz val="14"/>
      <name val="Geneva"/>
    </font>
    <font>
      <sz val="10"/>
      <color indexed="10"/>
      <name val="Geneva"/>
    </font>
    <font>
      <b/>
      <sz val="10"/>
      <color indexed="16"/>
      <name val="Geneva"/>
    </font>
    <font>
      <b/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7" fillId="2" borderId="1">
      <protection locked="0"/>
    </xf>
    <xf numFmtId="0" fontId="10" fillId="0" borderId="2"/>
  </cellStyleXfs>
  <cellXfs count="58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right"/>
    </xf>
    <xf numFmtId="0" fontId="7" fillId="2" borderId="0" xfId="2" applyBorder="1" applyProtection="1"/>
    <xf numFmtId="0" fontId="7" fillId="2" borderId="1" xfId="2" applyAlignment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7" fillId="2" borderId="1" xfId="2"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66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2" borderId="2" xfId="2" applyFont="1" applyBorder="1" applyAlignment="1">
      <alignment horizontal="center"/>
      <protection locked="0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2" borderId="2" xfId="2" applyNumberFormat="1" applyFont="1" applyBorder="1" applyAlignment="1">
      <alignment horizontal="center"/>
      <protection locked="0"/>
    </xf>
    <xf numFmtId="2" fontId="0" fillId="0" borderId="2" xfId="0" applyNumberFormat="1" applyBorder="1"/>
    <xf numFmtId="0" fontId="1" fillId="0" borderId="0" xfId="0" applyFont="1"/>
    <xf numFmtId="164" fontId="0" fillId="0" borderId="2" xfId="0" applyNumberFormat="1" applyBorder="1"/>
    <xf numFmtId="165" fontId="0" fillId="0" borderId="2" xfId="0" applyNumberFormat="1" applyBorder="1"/>
    <xf numFmtId="11" fontId="0" fillId="0" borderId="2" xfId="0" applyNumberForma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3" fillId="0" borderId="0" xfId="0" applyFont="1" applyAlignment="1">
      <alignment horizontal="center"/>
    </xf>
    <xf numFmtId="0" fontId="2" fillId="2" borderId="2" xfId="2" applyFont="1" applyBorder="1" applyAlignment="1">
      <alignment horizontal="center"/>
      <protection locked="0"/>
    </xf>
    <xf numFmtId="2" fontId="2" fillId="2" borderId="2" xfId="2" applyNumberFormat="1" applyFont="1" applyBorder="1" applyAlignment="1">
      <alignment horizontal="center"/>
      <protection locked="0"/>
    </xf>
    <xf numFmtId="2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1" fillId="0" borderId="0" xfId="1"/>
    <xf numFmtId="0" fontId="11" fillId="0" borderId="0" xfId="1" quotePrefix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2" borderId="2" xfId="2" applyFont="1" applyBorder="1" applyAlignment="1">
      <alignment horizontal="center"/>
      <protection locked="0"/>
    </xf>
    <xf numFmtId="2" fontId="1" fillId="2" borderId="2" xfId="2" applyNumberFormat="1" applyFont="1" applyBorder="1" applyAlignment="1">
      <alignment horizontal="center"/>
      <protection locked="0"/>
    </xf>
    <xf numFmtId="2" fontId="1" fillId="0" borderId="2" xfId="0" applyNumberFormat="1" applyFont="1" applyBorder="1"/>
    <xf numFmtId="164" fontId="1" fillId="0" borderId="2" xfId="0" applyNumberFormat="1" applyFont="1" applyBorder="1"/>
    <xf numFmtId="2" fontId="12" fillId="0" borderId="2" xfId="0" applyNumberFormat="1" applyFont="1" applyBorder="1" applyAlignment="1">
      <alignment horizontal="center"/>
    </xf>
    <xf numFmtId="164" fontId="1" fillId="0" borderId="0" xfId="0" applyNumberFormat="1" applyFont="1"/>
  </cellXfs>
  <cellStyles count="4">
    <cellStyle name="documentation" xfId="1" xr:uid="{A14787E6-A34B-45B3-88BF-63E4F4FA95A7}"/>
    <cellStyle name="entry required" xfId="2" xr:uid="{662D23CD-D08B-419A-962C-771480C51547}"/>
    <cellStyle name="Normal" xfId="0" builtinId="0"/>
    <cellStyle name="POC" xfId="3" xr:uid="{8C4AA60B-6BCF-496D-93C9-E390C30F6D9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FF89-4674-4D31-B276-59F2E68016F9}">
  <dimension ref="A1:AF120"/>
  <sheetViews>
    <sheetView showGridLines="0" tabSelected="1" showOutlineSymbols="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75" sqref="A75"/>
    </sheetView>
  </sheetViews>
  <sheetFormatPr defaultColWidth="11.453125" defaultRowHeight="12.5"/>
  <cols>
    <col min="1" max="1" width="32.81640625" customWidth="1"/>
    <col min="2" max="2" width="12.54296875" customWidth="1"/>
    <col min="3" max="3" width="15.7265625" customWidth="1"/>
    <col min="4" max="5" width="15.1796875" customWidth="1"/>
    <col min="6" max="6" width="15.453125" customWidth="1"/>
    <col min="7" max="7" width="11.81640625" customWidth="1"/>
    <col min="8" max="8" width="14.26953125" customWidth="1"/>
    <col min="9" max="10" width="9.54296875" customWidth="1"/>
    <col min="11" max="11" width="10.7265625" customWidth="1"/>
    <col min="12" max="12" width="11" customWidth="1"/>
    <col min="13" max="13" width="15.1796875" customWidth="1"/>
    <col min="14" max="14" width="14.453125" customWidth="1"/>
    <col min="15" max="15" width="9.54296875" customWidth="1"/>
    <col min="16" max="17" width="11" customWidth="1"/>
    <col min="18" max="18" width="9.26953125" customWidth="1"/>
    <col min="19" max="19" width="13.7265625" customWidth="1"/>
    <col min="20" max="20" width="9.81640625" customWidth="1"/>
    <col min="21" max="21" width="10.1796875" customWidth="1"/>
    <col min="22" max="22" width="14.26953125" customWidth="1"/>
    <col min="23" max="23" width="9.1796875" customWidth="1"/>
    <col min="24" max="25" width="13.7265625" customWidth="1"/>
    <col min="26" max="26" width="14.453125" customWidth="1"/>
    <col min="27" max="27" width="13.7265625" customWidth="1"/>
    <col min="28" max="28" width="14.453125" customWidth="1"/>
    <col min="29" max="29" width="13.7265625" customWidth="1"/>
    <col min="30" max="30" width="14.54296875" customWidth="1"/>
    <col min="31" max="31" width="13.7265625" customWidth="1"/>
    <col min="32" max="32" width="10" customWidth="1"/>
  </cols>
  <sheetData>
    <row r="1" spans="1:32" ht="13" thickBot="1">
      <c r="A1" s="17"/>
      <c r="B1" s="17"/>
    </row>
    <row r="2" spans="1:32" ht="14" thickTop="1" thickBot="1">
      <c r="D2" s="16" t="s">
        <v>0</v>
      </c>
      <c r="E2" s="21" t="s">
        <v>1</v>
      </c>
      <c r="G2" s="44" t="s">
        <v>2</v>
      </c>
      <c r="V2" s="13"/>
    </row>
    <row r="3" spans="1:32" ht="14" thickTop="1" thickBot="1">
      <c r="A3" s="13"/>
      <c r="D3" s="16" t="s">
        <v>3</v>
      </c>
      <c r="E3" s="18" t="s">
        <v>1</v>
      </c>
      <c r="G3" s="45" t="s">
        <v>4</v>
      </c>
    </row>
    <row r="4" spans="1:32" ht="14" thickTop="1" thickBot="1">
      <c r="A4" s="13"/>
      <c r="D4" s="16" t="s">
        <v>5</v>
      </c>
      <c r="E4" s="18" t="s">
        <v>1</v>
      </c>
      <c r="G4" s="45" t="s">
        <v>6</v>
      </c>
      <c r="W4" s="13" t="s">
        <v>7</v>
      </c>
      <c r="X4" t="str">
        <f>E2</f>
        <v xml:space="preserve"> </v>
      </c>
    </row>
    <row r="5" spans="1:32" ht="14" thickTop="1" thickBot="1">
      <c r="A5" s="13"/>
      <c r="D5" s="16" t="s">
        <v>8</v>
      </c>
      <c r="E5" s="18" t="s">
        <v>1</v>
      </c>
      <c r="G5" s="45" t="s">
        <v>9</v>
      </c>
      <c r="W5" s="13" t="s">
        <v>10</v>
      </c>
      <c r="X5" s="21"/>
    </row>
    <row r="6" spans="1:32" ht="14" thickTop="1" thickBot="1">
      <c r="A6" s="13"/>
      <c r="D6" s="16" t="s">
        <v>11</v>
      </c>
      <c r="E6" s="18" t="s">
        <v>1</v>
      </c>
      <c r="F6" t="s">
        <v>1</v>
      </c>
      <c r="G6" s="44" t="s">
        <v>12</v>
      </c>
      <c r="W6" s="13" t="s">
        <v>13</v>
      </c>
      <c r="X6" s="21"/>
    </row>
    <row r="7" spans="1:32" ht="16.5" thickTop="1" thickBot="1">
      <c r="A7" s="13"/>
      <c r="D7" s="16" t="s">
        <v>14</v>
      </c>
      <c r="E7" s="21" t="s">
        <v>1</v>
      </c>
      <c r="G7" s="45" t="s">
        <v>15</v>
      </c>
      <c r="W7" s="4" t="s">
        <v>16</v>
      </c>
    </row>
    <row r="8" spans="1:32" s="1" customFormat="1" ht="16" thickTop="1">
      <c r="A8" s="4"/>
      <c r="B8" s="4"/>
      <c r="C8" s="4"/>
      <c r="F8" s="4"/>
      <c r="N8"/>
      <c r="O8"/>
      <c r="P8"/>
      <c r="Q8"/>
      <c r="R8"/>
      <c r="S8"/>
      <c r="T8"/>
      <c r="U8"/>
      <c r="V8"/>
    </row>
    <row r="9" spans="1:32" s="1" customFormat="1" ht="15.5">
      <c r="A9"/>
      <c r="B9" s="4"/>
      <c r="C9" s="4" t="s">
        <v>17</v>
      </c>
      <c r="F9" s="4"/>
      <c r="N9"/>
      <c r="O9"/>
      <c r="P9" s="5" t="s">
        <v>18</v>
      </c>
      <c r="Q9" s="5" t="s">
        <v>18</v>
      </c>
      <c r="R9" s="24"/>
      <c r="S9" s="24"/>
      <c r="T9" s="24"/>
      <c r="U9" s="24"/>
      <c r="V9" s="5" t="s">
        <v>18</v>
      </c>
      <c r="W9" s="32"/>
      <c r="X9"/>
    </row>
    <row r="10" spans="1:32" s="1" customFormat="1" ht="15.5">
      <c r="A10" s="4"/>
      <c r="B10" s="4"/>
      <c r="C10" s="4"/>
      <c r="E10" s="1" t="s">
        <v>1</v>
      </c>
      <c r="F10" s="7" t="s">
        <v>19</v>
      </c>
      <c r="G10" s="5" t="s">
        <v>20</v>
      </c>
      <c r="H10"/>
      <c r="N10"/>
      <c r="O10"/>
      <c r="P10" s="9" t="s">
        <v>21</v>
      </c>
      <c r="Q10" s="9" t="s">
        <v>21</v>
      </c>
      <c r="R10" s="24"/>
      <c r="S10" s="24"/>
      <c r="T10" s="24"/>
      <c r="U10" s="5" t="s">
        <v>22</v>
      </c>
      <c r="V10" s="9" t="s">
        <v>21</v>
      </c>
      <c r="W10" s="32"/>
      <c r="X10" s="5" t="s">
        <v>23</v>
      </c>
      <c r="AE10" s="5" t="s">
        <v>18</v>
      </c>
    </row>
    <row r="11" spans="1:32" s="2" customFormat="1" ht="13">
      <c r="A11" s="6"/>
      <c r="B11" s="6"/>
      <c r="C11" s="7" t="s">
        <v>24</v>
      </c>
      <c r="D11" s="7" t="s">
        <v>25</v>
      </c>
      <c r="E11" s="7" t="s">
        <v>19</v>
      </c>
      <c r="F11" s="8" t="s">
        <v>26</v>
      </c>
      <c r="G11" s="9" t="s">
        <v>27</v>
      </c>
      <c r="H11" s="5" t="s">
        <v>20</v>
      </c>
      <c r="I11" s="5" t="s">
        <v>28</v>
      </c>
      <c r="J11" s="5"/>
      <c r="K11" s="7" t="s">
        <v>29</v>
      </c>
      <c r="L11" s="7" t="s">
        <v>29</v>
      </c>
      <c r="M11" s="7" t="s">
        <v>19</v>
      </c>
      <c r="N11" s="7" t="s">
        <v>30</v>
      </c>
      <c r="O11" s="5" t="s">
        <v>28</v>
      </c>
      <c r="P11" s="9" t="s">
        <v>31</v>
      </c>
      <c r="Q11" s="9" t="s">
        <v>31</v>
      </c>
      <c r="R11" s="24"/>
      <c r="S11" s="5" t="s">
        <v>32</v>
      </c>
      <c r="T11" s="5" t="s">
        <v>33</v>
      </c>
      <c r="U11" s="9" t="s">
        <v>34</v>
      </c>
      <c r="V11" s="9" t="s">
        <v>31</v>
      </c>
      <c r="W11" s="5" t="s">
        <v>35</v>
      </c>
      <c r="X11" s="9" t="s">
        <v>36</v>
      </c>
      <c r="Y11" s="5" t="s">
        <v>37</v>
      </c>
      <c r="Z11" s="5" t="s">
        <v>37</v>
      </c>
      <c r="AA11" s="5" t="s">
        <v>38</v>
      </c>
      <c r="AB11" s="5" t="s">
        <v>38</v>
      </c>
      <c r="AC11" s="5" t="s">
        <v>39</v>
      </c>
      <c r="AD11" s="5" t="s">
        <v>39</v>
      </c>
      <c r="AE11" s="9" t="s">
        <v>40</v>
      </c>
      <c r="AF11" s="5" t="s">
        <v>18</v>
      </c>
    </row>
    <row r="12" spans="1:32" s="2" customFormat="1" ht="13">
      <c r="A12" s="3" t="s">
        <v>41</v>
      </c>
      <c r="B12" s="19"/>
      <c r="C12" s="8" t="s">
        <v>42</v>
      </c>
      <c r="D12" s="8" t="s">
        <v>19</v>
      </c>
      <c r="E12" s="38" t="s">
        <v>43</v>
      </c>
      <c r="F12" s="24" t="s">
        <v>44</v>
      </c>
      <c r="G12" s="9" t="s">
        <v>45</v>
      </c>
      <c r="H12" s="9" t="s">
        <v>27</v>
      </c>
      <c r="I12" s="9" t="s">
        <v>46</v>
      </c>
      <c r="J12" s="9" t="s">
        <v>28</v>
      </c>
      <c r="K12" s="8" t="s">
        <v>47</v>
      </c>
      <c r="L12" s="8" t="s">
        <v>47</v>
      </c>
      <c r="M12" s="8" t="s">
        <v>48</v>
      </c>
      <c r="N12" s="8" t="s">
        <v>48</v>
      </c>
      <c r="O12" s="9" t="s">
        <v>48</v>
      </c>
      <c r="P12" s="9" t="s">
        <v>48</v>
      </c>
      <c r="Q12" s="9" t="s">
        <v>48</v>
      </c>
      <c r="R12" s="5" t="s">
        <v>32</v>
      </c>
      <c r="S12" s="9" t="s">
        <v>49</v>
      </c>
      <c r="T12" s="9" t="s">
        <v>50</v>
      </c>
      <c r="U12" s="9" t="s">
        <v>50</v>
      </c>
      <c r="V12" s="9" t="s">
        <v>51</v>
      </c>
      <c r="W12" s="9" t="s">
        <v>52</v>
      </c>
      <c r="X12" s="9" t="s">
        <v>49</v>
      </c>
      <c r="Y12" s="9" t="s">
        <v>49</v>
      </c>
      <c r="Z12" s="9" t="s">
        <v>49</v>
      </c>
      <c r="AA12" s="9" t="s">
        <v>49</v>
      </c>
      <c r="AB12" s="9" t="s">
        <v>49</v>
      </c>
      <c r="AC12" s="9" t="s">
        <v>49</v>
      </c>
      <c r="AD12" s="9" t="s">
        <v>49</v>
      </c>
      <c r="AE12" s="9" t="s">
        <v>49</v>
      </c>
      <c r="AF12" s="9" t="s">
        <v>40</v>
      </c>
    </row>
    <row r="13" spans="1:32" s="2" customFormat="1" ht="13">
      <c r="A13" s="10"/>
      <c r="B13" s="20" t="s">
        <v>53</v>
      </c>
      <c r="C13" s="12" t="s">
        <v>45</v>
      </c>
      <c r="D13" s="12" t="s">
        <v>45</v>
      </c>
      <c r="E13" s="12" t="s">
        <v>54</v>
      </c>
      <c r="F13" s="11" t="s">
        <v>55</v>
      </c>
      <c r="G13" s="12" t="s">
        <v>56</v>
      </c>
      <c r="H13" s="12" t="s">
        <v>26</v>
      </c>
      <c r="I13" s="12" t="s">
        <v>57</v>
      </c>
      <c r="J13" s="12" t="s">
        <v>26</v>
      </c>
      <c r="K13" s="12" t="s">
        <v>58</v>
      </c>
      <c r="L13" s="12" t="s">
        <v>26</v>
      </c>
      <c r="M13" s="11" t="s">
        <v>59</v>
      </c>
      <c r="N13" s="11" t="s">
        <v>59</v>
      </c>
      <c r="O13" s="12" t="s">
        <v>59</v>
      </c>
      <c r="P13" s="12" t="s">
        <v>59</v>
      </c>
      <c r="Q13" s="12" t="s">
        <v>46</v>
      </c>
      <c r="R13" s="12" t="s">
        <v>60</v>
      </c>
      <c r="S13" s="12" t="s">
        <v>45</v>
      </c>
      <c r="T13" s="12" t="s">
        <v>59</v>
      </c>
      <c r="U13" s="12" t="s">
        <v>59</v>
      </c>
      <c r="V13" s="12" t="s">
        <v>59</v>
      </c>
      <c r="W13" s="12" t="s">
        <v>59</v>
      </c>
      <c r="X13" s="12" t="s">
        <v>57</v>
      </c>
      <c r="Y13" s="12" t="s">
        <v>57</v>
      </c>
      <c r="Z13" s="12" t="s">
        <v>26</v>
      </c>
      <c r="AA13" s="12" t="s">
        <v>57</v>
      </c>
      <c r="AB13" s="12" t="s">
        <v>26</v>
      </c>
      <c r="AC13" s="12" t="s">
        <v>57</v>
      </c>
      <c r="AD13" s="12" t="s">
        <v>26</v>
      </c>
      <c r="AE13" s="12" t="s">
        <v>57</v>
      </c>
      <c r="AF13" s="12" t="s">
        <v>26</v>
      </c>
    </row>
    <row r="14" spans="1:32">
      <c r="A14" t="s">
        <v>61</v>
      </c>
      <c r="B14" s="23"/>
      <c r="C14" s="23">
        <v>2700</v>
      </c>
      <c r="D14" s="23">
        <v>1200</v>
      </c>
      <c r="E14" s="23" t="str">
        <f t="shared" ref="E14:E45" si="0">IF(B14="c",$E$6,$E$5)</f>
        <v xml:space="preserve"> </v>
      </c>
      <c r="F14" s="25" t="s">
        <v>62</v>
      </c>
      <c r="G14" s="29">
        <v>17</v>
      </c>
      <c r="H14" s="36" t="s">
        <v>63</v>
      </c>
      <c r="I14" s="28"/>
      <c r="J14" s="26"/>
      <c r="K14" s="39">
        <v>88</v>
      </c>
      <c r="L14" s="39" t="s">
        <v>64</v>
      </c>
      <c r="M14" s="40" t="e">
        <f>IF(streamtype="WS",IF(D14="no stdrd","",8.34*D14/1000*(POTWQ+SevenQ10)/(1-K14/100)),IF(C14="no stdrd","",8.34*C14/1000*(POTWQ+SevenQ10)/(1-K14/100)))</f>
        <v>#VALUE!</v>
      </c>
      <c r="N14" s="41" t="e">
        <f t="shared" ref="N14:N45" si="1">IF(G14="no stdrd","",8.34*G14/1000*(SevenQ10+POTWQ)/(1-K14/100))</f>
        <v>#VALUE!</v>
      </c>
      <c r="O14" s="41" t="str">
        <f t="shared" ref="O14:O45" si="2">IF(I14="","",8.34*POTWQ*I14)</f>
        <v/>
      </c>
      <c r="P14" s="41" t="e">
        <f t="shared" ref="P14:P45" si="3">IF(MIN(M14,N14,O14)=0,"no criteria",MIN(M14,N14,O14))</f>
        <v>#VALUE!</v>
      </c>
      <c r="Q14" s="42" t="e">
        <f t="shared" ref="Q14:Q45" si="4">IF(P14=M14,"Human Health",IF(P14=N14,"Fresh Screen",IF(P14=O14,"Inhibition","")))</f>
        <v>#VALUE!</v>
      </c>
      <c r="R14" s="22"/>
      <c r="S14" s="22"/>
      <c r="T14" s="22" t="str">
        <f t="shared" ref="T14:T45" si="5">IF(R14="bdl","", IF(S14="","",S14/1000*8.34*NonSIUQ))</f>
        <v/>
      </c>
      <c r="U14" s="31" t="str">
        <f t="shared" ref="U14:U45" si="6">IF(T14="","",IF(P14="","",P14-T14))</f>
        <v/>
      </c>
      <c r="V14" s="33" t="e">
        <f t="shared" ref="V14:V45" si="7">IF(P14=0,"no criteria",P14)</f>
        <v>#VALUE!</v>
      </c>
      <c r="W14" s="22" t="e">
        <f t="shared" ref="W14:W45" si="8">IF(V14="no criteria","no criteria",V14*0.05)</f>
        <v>#VALUE!</v>
      </c>
      <c r="X14" s="33" t="e">
        <f t="shared" ref="X14:X45" si="9">IF(W14="no criteria","no criteria",W14/(8.34*User_Flow))</f>
        <v>#VALUE!</v>
      </c>
      <c r="Y14" s="22"/>
      <c r="Z14" s="22"/>
      <c r="AA14" s="22"/>
      <c r="AB14" s="22"/>
      <c r="AC14" s="22"/>
      <c r="AD14" s="22"/>
      <c r="AE14" s="33" t="e">
        <f t="shared" ref="AE14:AE45" si="10">IF(MIN(AC14,X14,Y14,AA14)=0,"no criteria",IF(AC14&gt;0,MIN(AC14,X14,Y14),MIN(X14,Y14,AA14)))</f>
        <v>#VALUE!</v>
      </c>
      <c r="AF14" s="23" t="e">
        <f t="shared" ref="AF14:AF45" si="11">IF(AE14="no criteria","no criteria",IF(AE14=AC14,"STEL",IF(AE14=AA14,"PEL",IF(AE14=Y14,"Explosivity",IF(AE14=X14,"Pass-Through","no criteria")))))</f>
        <v>#VALUE!</v>
      </c>
    </row>
    <row r="15" spans="1:32">
      <c r="A15" s="22" t="s">
        <v>65</v>
      </c>
      <c r="B15" s="23" t="s">
        <v>66</v>
      </c>
      <c r="C15" s="23">
        <v>0.66</v>
      </c>
      <c r="D15" s="23">
        <v>5.8999999999999997E-2</v>
      </c>
      <c r="E15" s="23" t="str">
        <f t="shared" si="0"/>
        <v xml:space="preserve"> </v>
      </c>
      <c r="F15" s="25" t="s">
        <v>62</v>
      </c>
      <c r="G15" s="29">
        <v>75.5</v>
      </c>
      <c r="H15" s="36" t="s">
        <v>63</v>
      </c>
      <c r="I15" s="28"/>
      <c r="J15" s="26"/>
      <c r="K15" s="39">
        <v>93</v>
      </c>
      <c r="L15" s="39" t="s">
        <v>64</v>
      </c>
      <c r="M15" s="40" t="e">
        <f>IF(streamtype="WS",IF(D15="no stdrd","",8.34*D15/1000*(POTWQ+AverageQ)/(1-K15/100)),IF(C15="no stdrd","",8.34*C15/1000*(POTWQ+AverageQ)/(1-K15/100)))</f>
        <v>#VALUE!</v>
      </c>
      <c r="N15" s="41" t="e">
        <f t="shared" si="1"/>
        <v>#VALUE!</v>
      </c>
      <c r="O15" s="41" t="str">
        <f t="shared" si="2"/>
        <v/>
      </c>
      <c r="P15" s="41" t="e">
        <f t="shared" si="3"/>
        <v>#VALUE!</v>
      </c>
      <c r="Q15" s="42" t="e">
        <f t="shared" si="4"/>
        <v>#VALUE!</v>
      </c>
      <c r="R15" s="22" t="s">
        <v>67</v>
      </c>
      <c r="S15" s="22">
        <v>100</v>
      </c>
      <c r="T15" s="22" t="str">
        <f t="shared" si="5"/>
        <v/>
      </c>
      <c r="U15" s="31" t="str">
        <f t="shared" si="6"/>
        <v/>
      </c>
      <c r="V15" s="33" t="e">
        <f t="shared" si="7"/>
        <v>#VALUE!</v>
      </c>
      <c r="W15" s="33" t="e">
        <f t="shared" si="8"/>
        <v>#VALUE!</v>
      </c>
      <c r="X15" s="33" t="e">
        <f t="shared" si="9"/>
        <v>#VALUE!</v>
      </c>
      <c r="Y15" s="22">
        <v>1794</v>
      </c>
      <c r="Z15" s="22" t="s">
        <v>68</v>
      </c>
      <c r="AA15" s="22">
        <v>1.19</v>
      </c>
      <c r="AB15" s="22" t="s">
        <v>68</v>
      </c>
      <c r="AC15" s="22">
        <v>5.95</v>
      </c>
      <c r="AD15" s="22" t="s">
        <v>69</v>
      </c>
      <c r="AE15" s="33" t="e">
        <f t="shared" si="10"/>
        <v>#VALUE!</v>
      </c>
      <c r="AF15" s="23" t="e">
        <f t="shared" si="11"/>
        <v>#VALUE!</v>
      </c>
    </row>
    <row r="16" spans="1:32" s="32" customFormat="1" ht="13">
      <c r="A16" s="42" t="s">
        <v>70</v>
      </c>
      <c r="B16" s="47" t="s">
        <v>66</v>
      </c>
      <c r="C16" s="47">
        <v>71.400000000000006</v>
      </c>
      <c r="D16" s="47">
        <v>1.19</v>
      </c>
      <c r="E16" s="47" t="str">
        <f t="shared" si="0"/>
        <v xml:space="preserve"> </v>
      </c>
      <c r="F16" s="48" t="s">
        <v>71</v>
      </c>
      <c r="G16" s="49" t="s">
        <v>72</v>
      </c>
      <c r="H16" s="49"/>
      <c r="I16" s="50">
        <v>100</v>
      </c>
      <c r="J16" s="51" t="s">
        <v>73</v>
      </c>
      <c r="K16" s="52">
        <v>80</v>
      </c>
      <c r="L16" s="47" t="s">
        <v>73</v>
      </c>
      <c r="M16" s="53" t="e">
        <f>IF(streamtype="WS",IF(D16="no stdrd","",8.34*D16/1000*(POTWQ+AverageQ)/(1-K16/100)),IF(C16="no stdrd","",8.34*C16/1000*(POTWQ+AverageQ)/(1-K16/100)))</f>
        <v>#VALUE!</v>
      </c>
      <c r="N16" s="54" t="str">
        <f t="shared" si="1"/>
        <v/>
      </c>
      <c r="O16" s="54" t="e">
        <f t="shared" si="2"/>
        <v>#VALUE!</v>
      </c>
      <c r="P16" s="54" t="e">
        <f t="shared" si="3"/>
        <v>#VALUE!</v>
      </c>
      <c r="Q16" s="46" t="e">
        <f t="shared" si="4"/>
        <v>#VALUE!</v>
      </c>
      <c r="R16" s="46"/>
      <c r="S16" s="46">
        <v>5.5</v>
      </c>
      <c r="T16" s="46" t="e">
        <f t="shared" si="5"/>
        <v>#VALUE!</v>
      </c>
      <c r="U16" s="54" t="e">
        <f t="shared" si="6"/>
        <v>#VALUE!</v>
      </c>
      <c r="V16" s="55" t="e">
        <f t="shared" si="7"/>
        <v>#VALUE!</v>
      </c>
      <c r="W16" s="55" t="e">
        <f t="shared" si="8"/>
        <v>#VALUE!</v>
      </c>
      <c r="X16" s="55" t="e">
        <f t="shared" si="9"/>
        <v>#VALUE!</v>
      </c>
      <c r="Y16" s="46">
        <v>20</v>
      </c>
      <c r="Z16" s="46" t="s">
        <v>68</v>
      </c>
      <c r="AA16" s="46">
        <v>0.14000000000000001</v>
      </c>
      <c r="AB16" s="46" t="s">
        <v>68</v>
      </c>
      <c r="AC16" s="46">
        <v>0.35</v>
      </c>
      <c r="AD16" s="46" t="s">
        <v>69</v>
      </c>
      <c r="AE16" s="55" t="e">
        <f t="shared" si="10"/>
        <v>#VALUE!</v>
      </c>
      <c r="AF16" s="47" t="e">
        <f t="shared" si="11"/>
        <v>#VALUE!</v>
      </c>
    </row>
    <row r="17" spans="1:32">
      <c r="A17" s="22" t="s">
        <v>74</v>
      </c>
      <c r="B17" s="23" t="s">
        <v>66</v>
      </c>
      <c r="C17" s="23">
        <v>4.42</v>
      </c>
      <c r="D17" s="23">
        <v>0.254</v>
      </c>
      <c r="E17" s="23" t="str">
        <f t="shared" si="0"/>
        <v xml:space="preserve"> </v>
      </c>
      <c r="F17" s="25" t="s">
        <v>71</v>
      </c>
      <c r="G17" s="29" t="s">
        <v>72</v>
      </c>
      <c r="H17" s="29"/>
      <c r="I17" s="28"/>
      <c r="J17" s="26"/>
      <c r="K17" s="39">
        <v>89</v>
      </c>
      <c r="L17" s="39" t="s">
        <v>64</v>
      </c>
      <c r="M17" s="40" t="e">
        <f>IF(streamtype="WS",IF(D17="no stdrd","",8.34*D17/1000*(POTWQ+AverageQ)/(1-K17/100)),IF(C17="no stdrd","",8.34*C17/1000*(POTWQ+AverageQ)/(1-K17/100)))</f>
        <v>#VALUE!</v>
      </c>
      <c r="N17" s="41" t="str">
        <f t="shared" si="1"/>
        <v/>
      </c>
      <c r="O17" s="41" t="str">
        <f t="shared" si="2"/>
        <v/>
      </c>
      <c r="P17" s="41" t="e">
        <f t="shared" si="3"/>
        <v>#VALUE!</v>
      </c>
      <c r="Q17" s="42" t="e">
        <f t="shared" si="4"/>
        <v>#VALUE!</v>
      </c>
      <c r="R17" s="22"/>
      <c r="S17" s="22">
        <v>1</v>
      </c>
      <c r="T17" s="22" t="e">
        <f t="shared" si="5"/>
        <v>#VALUE!</v>
      </c>
      <c r="U17" s="31" t="e">
        <f t="shared" si="6"/>
        <v>#VALUE!</v>
      </c>
      <c r="V17" s="33" t="e">
        <f t="shared" si="7"/>
        <v>#VALUE!</v>
      </c>
      <c r="W17" s="33" t="e">
        <f t="shared" si="8"/>
        <v>#VALUE!</v>
      </c>
      <c r="X17" s="33" t="e">
        <f t="shared" si="9"/>
        <v>#VALUE!</v>
      </c>
      <c r="Y17" s="22"/>
      <c r="Z17" s="22"/>
      <c r="AA17" s="22">
        <v>0.03</v>
      </c>
      <c r="AB17" s="22" t="s">
        <v>68</v>
      </c>
      <c r="AC17" s="22">
        <v>7.4999999999999997E-2</v>
      </c>
      <c r="AD17" s="22" t="s">
        <v>69</v>
      </c>
      <c r="AE17" s="33" t="e">
        <f t="shared" si="10"/>
        <v>#VALUE!</v>
      </c>
      <c r="AF17" s="23" t="e">
        <f t="shared" si="11"/>
        <v>#VALUE!</v>
      </c>
    </row>
    <row r="18" spans="1:32" s="32" customFormat="1" ht="13">
      <c r="A18" s="42" t="s">
        <v>75</v>
      </c>
      <c r="B18" s="47"/>
      <c r="C18" s="47">
        <v>21000</v>
      </c>
      <c r="D18" s="47">
        <v>680</v>
      </c>
      <c r="E18" s="47" t="str">
        <f t="shared" si="0"/>
        <v xml:space="preserve"> </v>
      </c>
      <c r="F18" s="48" t="s">
        <v>76</v>
      </c>
      <c r="G18" s="49">
        <v>195</v>
      </c>
      <c r="H18" s="56" t="s">
        <v>63</v>
      </c>
      <c r="I18" s="50"/>
      <c r="J18" s="51"/>
      <c r="K18" s="52">
        <v>74</v>
      </c>
      <c r="L18" s="52" t="s">
        <v>64</v>
      </c>
      <c r="M18" s="53" t="e">
        <f>IF(streamtype="WS",IF(D18="no stdrd","",8.34*D18/1000*(POTWQ+SevenQ10)/(1-K18/100)),IF(C18="no stdrd","",8.34*C18/1000*(POTWQ+SevenQ10)/(1-K18/100)))</f>
        <v>#VALUE!</v>
      </c>
      <c r="N18" s="54" t="e">
        <f t="shared" si="1"/>
        <v>#VALUE!</v>
      </c>
      <c r="O18" s="54" t="str">
        <f t="shared" si="2"/>
        <v/>
      </c>
      <c r="P18" s="54" t="e">
        <f t="shared" si="3"/>
        <v>#VALUE!</v>
      </c>
      <c r="Q18" s="46" t="e">
        <f t="shared" si="4"/>
        <v>#VALUE!</v>
      </c>
      <c r="R18" s="46" t="s">
        <v>67</v>
      </c>
      <c r="S18" s="46">
        <v>2.5</v>
      </c>
      <c r="T18" s="46" t="str">
        <f t="shared" si="5"/>
        <v/>
      </c>
      <c r="U18" s="54" t="str">
        <f t="shared" si="6"/>
        <v/>
      </c>
      <c r="V18" s="55" t="e">
        <f t="shared" si="7"/>
        <v>#VALUE!</v>
      </c>
      <c r="W18" s="55" t="e">
        <f t="shared" si="8"/>
        <v>#VALUE!</v>
      </c>
      <c r="X18" s="55" t="e">
        <f t="shared" si="9"/>
        <v>#VALUE!</v>
      </c>
      <c r="Y18" s="46">
        <v>40</v>
      </c>
      <c r="Z18" s="46" t="s">
        <v>68</v>
      </c>
      <c r="AA18" s="46">
        <v>2.31</v>
      </c>
      <c r="AB18" s="46" t="s">
        <v>68</v>
      </c>
      <c r="AC18" s="46"/>
      <c r="AD18" s="46"/>
      <c r="AE18" s="55" t="e">
        <f t="shared" si="10"/>
        <v>#VALUE!</v>
      </c>
      <c r="AF18" s="47" t="e">
        <f t="shared" si="11"/>
        <v>#VALUE!</v>
      </c>
    </row>
    <row r="19" spans="1:32">
      <c r="A19" s="22" t="s">
        <v>77</v>
      </c>
      <c r="B19" s="23"/>
      <c r="C19" s="23" t="s">
        <v>72</v>
      </c>
      <c r="D19" s="23" t="s">
        <v>72</v>
      </c>
      <c r="E19" s="23" t="str">
        <f t="shared" si="0"/>
        <v xml:space="preserve"> </v>
      </c>
      <c r="F19" s="25" t="s">
        <v>76</v>
      </c>
      <c r="G19" s="29">
        <v>44.9</v>
      </c>
      <c r="H19" s="36" t="s">
        <v>63</v>
      </c>
      <c r="I19" s="28"/>
      <c r="J19" s="26"/>
      <c r="K19" s="39">
        <v>52</v>
      </c>
      <c r="L19" s="39" t="s">
        <v>64</v>
      </c>
      <c r="M19" s="40" t="str">
        <f>IF(streamtype="WS",IF(D19="no stdrd","",8.34*D19/1000*(POTWQ+SevenQ10)/(1-K19/100)),IF(C19="no stdrd","",8.34*C19/1000*(POTWQ+SevenQ10)/(1-K19/100)))</f>
        <v/>
      </c>
      <c r="N19" s="41" t="e">
        <f t="shared" si="1"/>
        <v>#VALUE!</v>
      </c>
      <c r="O19" s="41" t="str">
        <f t="shared" si="2"/>
        <v/>
      </c>
      <c r="P19" s="41" t="e">
        <f t="shared" si="3"/>
        <v>#VALUE!</v>
      </c>
      <c r="Q19" s="42" t="e">
        <f t="shared" si="4"/>
        <v>#VALUE!</v>
      </c>
      <c r="R19" s="22"/>
      <c r="S19" s="22"/>
      <c r="T19" s="22" t="str">
        <f t="shared" si="5"/>
        <v/>
      </c>
      <c r="U19" s="31" t="str">
        <f t="shared" si="6"/>
        <v/>
      </c>
      <c r="V19" s="33" t="e">
        <f t="shared" si="7"/>
        <v>#VALUE!</v>
      </c>
      <c r="W19" s="33" t="e">
        <f t="shared" si="8"/>
        <v>#VALUE!</v>
      </c>
      <c r="X19" s="33" t="e">
        <f t="shared" si="9"/>
        <v>#VALUE!</v>
      </c>
      <c r="Y19" s="22">
        <v>197</v>
      </c>
      <c r="Z19" s="22" t="s">
        <v>68</v>
      </c>
      <c r="AA19" s="22"/>
      <c r="AB19" s="22"/>
      <c r="AC19" s="22"/>
      <c r="AD19" s="22"/>
      <c r="AE19" s="33" t="e">
        <f t="shared" si="10"/>
        <v>#VALUE!</v>
      </c>
      <c r="AF19" s="23" t="e">
        <f t="shared" si="11"/>
        <v>#VALUE!</v>
      </c>
    </row>
    <row r="20" spans="1:32" s="14" customFormat="1">
      <c r="A20" s="22" t="s">
        <v>78</v>
      </c>
      <c r="B20" s="23" t="s">
        <v>66</v>
      </c>
      <c r="C20" s="23">
        <v>7.6999999999999996E-4</v>
      </c>
      <c r="D20" s="23">
        <v>7.5000000000000002E-4</v>
      </c>
      <c r="E20" s="23" t="str">
        <f t="shared" si="0"/>
        <v xml:space="preserve"> </v>
      </c>
      <c r="F20" s="25" t="s">
        <v>76</v>
      </c>
      <c r="G20" s="29" t="s">
        <v>72</v>
      </c>
      <c r="H20" s="29"/>
      <c r="I20" s="28">
        <v>5</v>
      </c>
      <c r="J20" s="26" t="s">
        <v>73</v>
      </c>
      <c r="K20" s="39">
        <v>90</v>
      </c>
      <c r="L20" s="39" t="s">
        <v>64</v>
      </c>
      <c r="M20" s="40" t="e">
        <f>IF(streamtype="WS",IF(D20="no stdrd","",8.34*D20/1000*(POTWQ+AverageQ)/(1-K20/100)),IF(C20="no stdrd","",8.34*C20/1000*(POTWQ+AverageQ)/(1-K20/100)))</f>
        <v>#VALUE!</v>
      </c>
      <c r="N20" s="41" t="str">
        <f t="shared" si="1"/>
        <v/>
      </c>
      <c r="O20" s="41" t="e">
        <f t="shared" si="2"/>
        <v>#VALUE!</v>
      </c>
      <c r="P20" s="41" t="e">
        <f t="shared" si="3"/>
        <v>#VALUE!</v>
      </c>
      <c r="Q20" s="42" t="e">
        <f t="shared" si="4"/>
        <v>#VALUE!</v>
      </c>
      <c r="R20" s="22"/>
      <c r="S20" s="22"/>
      <c r="T20" s="22" t="str">
        <f t="shared" si="5"/>
        <v/>
      </c>
      <c r="U20" s="31" t="str">
        <f t="shared" si="6"/>
        <v/>
      </c>
      <c r="V20" s="33" t="e">
        <f t="shared" si="7"/>
        <v>#VALUE!</v>
      </c>
      <c r="W20" s="33" t="e">
        <f t="shared" si="8"/>
        <v>#VALUE!</v>
      </c>
      <c r="X20" s="33" t="e">
        <f t="shared" si="9"/>
        <v>#VALUE!</v>
      </c>
      <c r="Y20" s="34"/>
      <c r="Z20" s="34"/>
      <c r="AA20" s="34"/>
      <c r="AB20" s="34"/>
      <c r="AC20" s="34"/>
      <c r="AD20" s="34"/>
      <c r="AE20" s="33" t="e">
        <f t="shared" si="10"/>
        <v>#VALUE!</v>
      </c>
      <c r="AF20" s="23" t="e">
        <f t="shared" si="11"/>
        <v>#VALUE!</v>
      </c>
    </row>
    <row r="21" spans="1:32" s="32" customFormat="1" ht="13">
      <c r="A21" s="42" t="s">
        <v>79</v>
      </c>
      <c r="B21" s="47" t="s">
        <v>66</v>
      </c>
      <c r="C21" s="47">
        <v>99</v>
      </c>
      <c r="D21" s="47">
        <v>0.38</v>
      </c>
      <c r="E21" s="47" t="str">
        <f t="shared" si="0"/>
        <v xml:space="preserve"> </v>
      </c>
      <c r="F21" s="48" t="s">
        <v>62</v>
      </c>
      <c r="G21" s="49">
        <v>2000</v>
      </c>
      <c r="H21" s="56" t="s">
        <v>63</v>
      </c>
      <c r="I21" s="50"/>
      <c r="J21" s="51"/>
      <c r="K21" s="52">
        <v>59</v>
      </c>
      <c r="L21" s="52" t="s">
        <v>64</v>
      </c>
      <c r="M21" s="53" t="e">
        <f>IF(streamtype="WS",IF(D21="no stdrd","",8.34*D21/1000*(POTWQ+AverageQ)/(1-K21/100)),IF(C21="no stdrd","",8.34*C21/1000*(POTWQ+AverageQ)/(1-K21/100)))</f>
        <v>#VALUE!</v>
      </c>
      <c r="N21" s="54" t="e">
        <f t="shared" si="1"/>
        <v>#VALUE!</v>
      </c>
      <c r="O21" s="54" t="str">
        <f t="shared" si="2"/>
        <v/>
      </c>
      <c r="P21" s="54" t="e">
        <f t="shared" si="3"/>
        <v>#VALUE!</v>
      </c>
      <c r="Q21" s="46" t="e">
        <f t="shared" si="4"/>
        <v>#VALUE!</v>
      </c>
      <c r="R21" s="46"/>
      <c r="S21" s="46">
        <v>1</v>
      </c>
      <c r="T21" s="46" t="e">
        <f t="shared" si="5"/>
        <v>#VALUE!</v>
      </c>
      <c r="U21" s="54" t="e">
        <f t="shared" si="6"/>
        <v>#VALUE!</v>
      </c>
      <c r="V21" s="55" t="e">
        <f t="shared" si="7"/>
        <v>#VALUE!</v>
      </c>
      <c r="W21" s="55" t="e">
        <f t="shared" si="8"/>
        <v>#VALUE!</v>
      </c>
      <c r="X21" s="55" t="e">
        <f t="shared" si="9"/>
        <v>#VALUE!</v>
      </c>
      <c r="Y21" s="46"/>
      <c r="Z21" s="46"/>
      <c r="AA21" s="46"/>
      <c r="AB21" s="46"/>
      <c r="AC21" s="46"/>
      <c r="AD21" s="46"/>
      <c r="AE21" s="55" t="e">
        <f t="shared" si="10"/>
        <v>#VALUE!</v>
      </c>
      <c r="AF21" s="47" t="e">
        <f t="shared" si="11"/>
        <v>#VALUE!</v>
      </c>
    </row>
    <row r="22" spans="1:32">
      <c r="A22" s="22" t="s">
        <v>80</v>
      </c>
      <c r="B22" s="23"/>
      <c r="C22" s="23" t="s">
        <v>72</v>
      </c>
      <c r="D22" s="23" t="s">
        <v>72</v>
      </c>
      <c r="E22" s="23" t="str">
        <f t="shared" si="0"/>
        <v xml:space="preserve"> </v>
      </c>
      <c r="F22" s="25" t="s">
        <v>62</v>
      </c>
      <c r="G22" s="29">
        <v>528</v>
      </c>
      <c r="H22" s="36" t="s">
        <v>63</v>
      </c>
      <c r="I22" s="28"/>
      <c r="J22" s="26"/>
      <c r="K22" s="39">
        <v>85</v>
      </c>
      <c r="L22" s="39" t="s">
        <v>64</v>
      </c>
      <c r="M22" s="40" t="str">
        <f>IF(streamtype="WS",IF(D22="no stdrd","",8.34*D22/1000*(POTWQ+SevenQ10)/(1-K22/100)),IF(C22="no stdrd","",8.34*C22/1000*(POTWQ+SevenQ10)/(1-K22/100)))</f>
        <v/>
      </c>
      <c r="N22" s="41" t="e">
        <f t="shared" si="1"/>
        <v>#VALUE!</v>
      </c>
      <c r="O22" s="41" t="str">
        <f t="shared" si="2"/>
        <v/>
      </c>
      <c r="P22" s="41" t="e">
        <f t="shared" si="3"/>
        <v>#VALUE!</v>
      </c>
      <c r="Q22" s="42" t="e">
        <f t="shared" si="4"/>
        <v>#VALUE!</v>
      </c>
      <c r="R22" s="22"/>
      <c r="S22" s="22">
        <v>1</v>
      </c>
      <c r="T22" s="22" t="e">
        <f t="shared" si="5"/>
        <v>#VALUE!</v>
      </c>
      <c r="U22" s="31" t="e">
        <f t="shared" si="6"/>
        <v>#VALUE!</v>
      </c>
      <c r="V22" s="33" t="e">
        <f t="shared" si="7"/>
        <v>#VALUE!</v>
      </c>
      <c r="W22" s="33" t="e">
        <f t="shared" si="8"/>
        <v>#VALUE!</v>
      </c>
      <c r="X22" s="33" t="e">
        <f t="shared" si="9"/>
        <v>#VALUE!</v>
      </c>
      <c r="Y22" s="22">
        <v>33</v>
      </c>
      <c r="Z22" s="22" t="s">
        <v>68</v>
      </c>
      <c r="AA22" s="22">
        <v>1.55</v>
      </c>
      <c r="AB22" s="22" t="s">
        <v>68</v>
      </c>
      <c r="AC22" s="22">
        <v>5.91</v>
      </c>
      <c r="AD22" s="22" t="s">
        <v>69</v>
      </c>
      <c r="AE22" s="33" t="e">
        <f t="shared" si="10"/>
        <v>#VALUE!</v>
      </c>
      <c r="AF22" s="23" t="e">
        <f t="shared" si="11"/>
        <v>#VALUE!</v>
      </c>
    </row>
    <row r="23" spans="1:32">
      <c r="A23" s="22" t="s">
        <v>81</v>
      </c>
      <c r="B23" s="23" t="s">
        <v>66</v>
      </c>
      <c r="C23" s="23">
        <v>8.85</v>
      </c>
      <c r="D23" s="23">
        <v>1.95</v>
      </c>
      <c r="E23" s="23" t="str">
        <f t="shared" si="0"/>
        <v xml:space="preserve"> </v>
      </c>
      <c r="F23" s="25" t="s">
        <v>62</v>
      </c>
      <c r="G23" s="29">
        <v>9.8000000000000007</v>
      </c>
      <c r="H23" s="36" t="s">
        <v>63</v>
      </c>
      <c r="I23" s="28"/>
      <c r="J23" s="26"/>
      <c r="K23" s="39">
        <v>97</v>
      </c>
      <c r="L23" s="39" t="s">
        <v>64</v>
      </c>
      <c r="M23" s="40" t="e">
        <f>IF(streamtype="WS",IF(D23="no stdrd","",8.34*D23/1000*(POTWQ+AverageQ)/(1-K23/100)),IF(C23="no stdrd","",8.34*C23/1000*(POTWQ+AverageQ)/(1-K23/100)))</f>
        <v>#VALUE!</v>
      </c>
      <c r="N23" s="41" t="e">
        <f t="shared" si="1"/>
        <v>#VALUE!</v>
      </c>
      <c r="O23" s="41" t="str">
        <f t="shared" si="2"/>
        <v/>
      </c>
      <c r="P23" s="41" t="e">
        <f t="shared" si="3"/>
        <v>#VALUE!</v>
      </c>
      <c r="Q23" s="42" t="e">
        <f t="shared" si="4"/>
        <v>#VALUE!</v>
      </c>
      <c r="R23" s="22"/>
      <c r="S23" s="22"/>
      <c r="T23" s="22" t="str">
        <f t="shared" si="5"/>
        <v/>
      </c>
      <c r="U23" s="31" t="str">
        <f t="shared" si="6"/>
        <v/>
      </c>
      <c r="V23" s="33" t="e">
        <f t="shared" si="7"/>
        <v>#VALUE!</v>
      </c>
      <c r="W23" s="33" t="e">
        <f t="shared" si="8"/>
        <v>#VALUE!</v>
      </c>
      <c r="X23" s="33" t="e">
        <f t="shared" si="9"/>
        <v>#VALUE!</v>
      </c>
      <c r="Y23" s="22"/>
      <c r="Z23" s="22"/>
      <c r="AA23" s="22">
        <v>9.2999999999999999E-2</v>
      </c>
      <c r="AB23" s="22" t="s">
        <v>68</v>
      </c>
      <c r="AC23" s="22"/>
      <c r="AD23" s="22"/>
      <c r="AE23" s="33" t="e">
        <f t="shared" si="10"/>
        <v>#VALUE!</v>
      </c>
      <c r="AF23" s="23" t="e">
        <f t="shared" si="11"/>
        <v>#VALUE!</v>
      </c>
    </row>
    <row r="24" spans="1:32">
      <c r="A24" s="22" t="s">
        <v>82</v>
      </c>
      <c r="B24" s="23" t="s">
        <v>66</v>
      </c>
      <c r="C24" s="23" t="s">
        <v>72</v>
      </c>
      <c r="D24" s="23" t="s">
        <v>72</v>
      </c>
      <c r="E24" s="23" t="str">
        <f t="shared" si="0"/>
        <v xml:space="preserve"> </v>
      </c>
      <c r="F24" s="25" t="s">
        <v>62</v>
      </c>
      <c r="G24" s="29" t="s">
        <v>72</v>
      </c>
      <c r="H24" s="29"/>
      <c r="I24" s="28"/>
      <c r="J24" s="26"/>
      <c r="K24" s="39">
        <v>87</v>
      </c>
      <c r="L24" s="39" t="s">
        <v>64</v>
      </c>
      <c r="M24" s="40" t="str">
        <f>IF(streamtype="WS",IF(D24="no stdrd","",8.34*D24/1000*(POTWQ+SevenQ10)/(1-K24/100)),IF(C24="no stdrd","",8.34*C24/1000*(POTWQ+SevenQ10)/(1-K24/100)))</f>
        <v/>
      </c>
      <c r="N24" s="41" t="str">
        <f t="shared" si="1"/>
        <v/>
      </c>
      <c r="O24" s="41" t="str">
        <f t="shared" si="2"/>
        <v/>
      </c>
      <c r="P24" s="41" t="str">
        <f t="shared" si="3"/>
        <v>no criteria</v>
      </c>
      <c r="Q24" s="42" t="str">
        <f t="shared" si="4"/>
        <v/>
      </c>
      <c r="R24" s="22" t="s">
        <v>67</v>
      </c>
      <c r="S24" s="22">
        <v>2.5</v>
      </c>
      <c r="T24" s="22" t="str">
        <f t="shared" si="5"/>
        <v/>
      </c>
      <c r="U24" s="31" t="str">
        <f t="shared" si="6"/>
        <v/>
      </c>
      <c r="V24" s="33" t="str">
        <f t="shared" si="7"/>
        <v>no criteria</v>
      </c>
      <c r="W24" s="33" t="str">
        <f t="shared" si="8"/>
        <v>no criteria</v>
      </c>
      <c r="X24" s="33" t="str">
        <f t="shared" si="9"/>
        <v>no criteria</v>
      </c>
      <c r="Y24" s="22">
        <v>128</v>
      </c>
      <c r="Z24" s="22" t="s">
        <v>68</v>
      </c>
      <c r="AA24" s="22">
        <v>4.58</v>
      </c>
      <c r="AB24" s="22" t="s">
        <v>68</v>
      </c>
      <c r="AC24" s="22"/>
      <c r="AD24" s="22"/>
      <c r="AE24" s="33">
        <f t="shared" si="10"/>
        <v>4.58</v>
      </c>
      <c r="AF24" s="23" t="str">
        <f t="shared" si="11"/>
        <v>PEL</v>
      </c>
    </row>
    <row r="25" spans="1:32">
      <c r="A25" s="22" t="s">
        <v>83</v>
      </c>
      <c r="B25" s="23" t="s">
        <v>66</v>
      </c>
      <c r="C25" s="23">
        <v>42</v>
      </c>
      <c r="D25" s="23">
        <v>0.6</v>
      </c>
      <c r="E25" s="23" t="str">
        <f t="shared" si="0"/>
        <v xml:space="preserve"> </v>
      </c>
      <c r="F25" s="25" t="s">
        <v>62</v>
      </c>
      <c r="G25" s="29">
        <v>940</v>
      </c>
      <c r="H25" s="36" t="s">
        <v>63</v>
      </c>
      <c r="I25" s="28"/>
      <c r="J25" s="26"/>
      <c r="K25" s="39">
        <v>75</v>
      </c>
      <c r="L25" s="39" t="s">
        <v>64</v>
      </c>
      <c r="M25" s="40" t="e">
        <f>IF(streamtype="WS",IF(D25="no stdrd","",8.34*D25/1000*(POTWQ+AverageQ)/(1-K25/100)),IF(C25="no stdrd","",8.34*C25/1000*(POTWQ+AverageQ)/(1-K25/100)))</f>
        <v>#VALUE!</v>
      </c>
      <c r="N25" s="41" t="e">
        <f t="shared" si="1"/>
        <v>#VALUE!</v>
      </c>
      <c r="O25" s="41" t="str">
        <f t="shared" si="2"/>
        <v/>
      </c>
      <c r="P25" s="41" t="e">
        <f t="shared" si="3"/>
        <v>#VALUE!</v>
      </c>
      <c r="Q25" s="42" t="e">
        <f t="shared" si="4"/>
        <v>#VALUE!</v>
      </c>
      <c r="R25" s="22"/>
      <c r="S25" s="22">
        <v>23</v>
      </c>
      <c r="T25" s="22" t="e">
        <f t="shared" si="5"/>
        <v>#VALUE!</v>
      </c>
      <c r="U25" s="31" t="e">
        <f t="shared" si="6"/>
        <v>#VALUE!</v>
      </c>
      <c r="V25" s="33" t="e">
        <f t="shared" si="7"/>
        <v>#VALUE!</v>
      </c>
      <c r="W25" s="33" t="e">
        <f t="shared" si="8"/>
        <v>#VALUE!</v>
      </c>
      <c r="X25" s="33" t="e">
        <f t="shared" si="9"/>
        <v>#VALUE!</v>
      </c>
      <c r="Y25" s="22"/>
      <c r="Z25" s="22"/>
      <c r="AA25" s="22">
        <v>1.1499999999999999</v>
      </c>
      <c r="AB25" s="22" t="s">
        <v>68</v>
      </c>
      <c r="AC25" s="22"/>
      <c r="AD25" s="22"/>
      <c r="AE25" s="33" t="e">
        <f t="shared" si="10"/>
        <v>#VALUE!</v>
      </c>
      <c r="AF25" s="23" t="e">
        <f t="shared" si="11"/>
        <v>#VALUE!</v>
      </c>
    </row>
    <row r="26" spans="1:32">
      <c r="A26" s="22" t="s">
        <v>84</v>
      </c>
      <c r="B26" s="23"/>
      <c r="C26" s="23" t="s">
        <v>72</v>
      </c>
      <c r="D26" s="23" t="s">
        <v>72</v>
      </c>
      <c r="E26" s="23" t="str">
        <f t="shared" si="0"/>
        <v xml:space="preserve"> </v>
      </c>
      <c r="F26" s="25" t="s">
        <v>62</v>
      </c>
      <c r="G26" s="29" t="s">
        <v>72</v>
      </c>
      <c r="H26" s="29"/>
      <c r="I26" s="28"/>
      <c r="J26" s="26"/>
      <c r="K26" s="39">
        <v>94.4</v>
      </c>
      <c r="L26" s="39" t="s">
        <v>64</v>
      </c>
      <c r="M26" s="40" t="str">
        <f>IF(streamtype="WS",IF(D26="no stdrd","",8.34*D26/1000*(POTWQ+SevenQ10)/(1-K26/100)),IF(C26="no stdrd","",8.34*C26/1000*(POTWQ+SevenQ10)/(1-K26/100)))</f>
        <v/>
      </c>
      <c r="N26" s="41" t="str">
        <f t="shared" si="1"/>
        <v/>
      </c>
      <c r="O26" s="41" t="str">
        <f t="shared" si="2"/>
        <v/>
      </c>
      <c r="P26" s="41" t="str">
        <f t="shared" si="3"/>
        <v>no criteria</v>
      </c>
      <c r="Q26" s="42" t="str">
        <f t="shared" si="4"/>
        <v/>
      </c>
      <c r="R26" s="22" t="s">
        <v>67</v>
      </c>
      <c r="S26" s="22">
        <v>5</v>
      </c>
      <c r="T26" s="22" t="str">
        <f t="shared" si="5"/>
        <v/>
      </c>
      <c r="U26" s="31" t="str">
        <f t="shared" si="6"/>
        <v/>
      </c>
      <c r="V26" s="33" t="str">
        <f t="shared" si="7"/>
        <v>no criteria</v>
      </c>
      <c r="W26" s="33" t="str">
        <f t="shared" si="8"/>
        <v>no criteria</v>
      </c>
      <c r="X26" s="33" t="str">
        <f t="shared" si="9"/>
        <v>no criteria</v>
      </c>
      <c r="Y26" s="22">
        <v>1.6</v>
      </c>
      <c r="Z26" s="22" t="s">
        <v>68</v>
      </c>
      <c r="AA26" s="22">
        <v>0.42</v>
      </c>
      <c r="AB26" s="22" t="s">
        <v>68</v>
      </c>
      <c r="AC26" s="22"/>
      <c r="AD26" s="22"/>
      <c r="AE26" s="33">
        <f t="shared" si="10"/>
        <v>0.42</v>
      </c>
      <c r="AF26" s="23" t="str">
        <f t="shared" si="11"/>
        <v>PEL</v>
      </c>
    </row>
    <row r="27" spans="1:32" s="32" customFormat="1" ht="13">
      <c r="A27" s="42" t="s">
        <v>85</v>
      </c>
      <c r="B27" s="47" t="s">
        <v>66</v>
      </c>
      <c r="C27" s="47">
        <v>470</v>
      </c>
      <c r="D27" s="47">
        <v>5.7</v>
      </c>
      <c r="E27" s="47" t="str">
        <f t="shared" si="0"/>
        <v xml:space="preserve"> </v>
      </c>
      <c r="F27" s="48" t="s">
        <v>62</v>
      </c>
      <c r="G27" s="49">
        <v>289</v>
      </c>
      <c r="H27" s="56" t="s">
        <v>63</v>
      </c>
      <c r="I27" s="50"/>
      <c r="J27" s="51"/>
      <c r="K27" s="52">
        <v>67</v>
      </c>
      <c r="L27" s="47" t="s">
        <v>73</v>
      </c>
      <c r="M27" s="53" t="e">
        <f>IF(streamtype="WS",IF(D27="no stdrd","",8.34*D27/1000*(POTWQ+AverageQ)/(1-K27/100)),IF(C27="no stdrd","",8.34*C27/1000*(POTWQ+AverageQ)/(1-K27/100)))</f>
        <v>#VALUE!</v>
      </c>
      <c r="N27" s="54" t="e">
        <f t="shared" si="1"/>
        <v>#VALUE!</v>
      </c>
      <c r="O27" s="54" t="str">
        <f t="shared" si="2"/>
        <v/>
      </c>
      <c r="P27" s="54" t="e">
        <f t="shared" si="3"/>
        <v>#VALUE!</v>
      </c>
      <c r="Q27" s="46" t="e">
        <f t="shared" si="4"/>
        <v>#VALUE!</v>
      </c>
      <c r="R27" s="46"/>
      <c r="S27" s="46">
        <v>4.5</v>
      </c>
      <c r="T27" s="46" t="e">
        <f t="shared" si="5"/>
        <v>#VALUE!</v>
      </c>
      <c r="U27" s="54" t="e">
        <f t="shared" si="6"/>
        <v>#VALUE!</v>
      </c>
      <c r="V27" s="55" t="e">
        <f t="shared" si="7"/>
        <v>#VALUE!</v>
      </c>
      <c r="W27" s="55" t="e">
        <f t="shared" si="8"/>
        <v>#VALUE!</v>
      </c>
      <c r="X27" s="55" t="e">
        <f t="shared" si="9"/>
        <v>#VALUE!</v>
      </c>
      <c r="Y27" s="46"/>
      <c r="Z27" s="46"/>
      <c r="AA27" s="46">
        <v>0.41</v>
      </c>
      <c r="AB27" s="46" t="s">
        <v>68</v>
      </c>
      <c r="AC27" s="46"/>
      <c r="AD27" s="46"/>
      <c r="AE27" s="55" t="e">
        <f t="shared" si="10"/>
        <v>#VALUE!</v>
      </c>
      <c r="AF27" s="47" t="e">
        <f t="shared" si="11"/>
        <v>#VALUE!</v>
      </c>
    </row>
    <row r="28" spans="1:32">
      <c r="A28" s="22" t="s">
        <v>86</v>
      </c>
      <c r="B28" s="23"/>
      <c r="C28" s="23">
        <v>400</v>
      </c>
      <c r="D28" s="23">
        <v>120</v>
      </c>
      <c r="E28" s="23" t="str">
        <f t="shared" si="0"/>
        <v xml:space="preserve"> </v>
      </c>
      <c r="F28" s="25" t="s">
        <v>62</v>
      </c>
      <c r="G28" s="29">
        <v>43.8</v>
      </c>
      <c r="H28" s="36" t="s">
        <v>63</v>
      </c>
      <c r="I28" s="28">
        <v>5</v>
      </c>
      <c r="J28" s="26" t="s">
        <v>73</v>
      </c>
      <c r="K28" s="39">
        <v>65</v>
      </c>
      <c r="L28" s="39" t="s">
        <v>64</v>
      </c>
      <c r="M28" s="40" t="e">
        <f>IF(streamtype="WS",IF(D28="no stdrd","",8.34*D28/1000*(POTWQ+SevenQ10)/(1-K28/100)),IF(C28="no stdrd","",8.34*C28/1000*(POTWQ+SevenQ10)/(1-K28/100)))</f>
        <v>#VALUE!</v>
      </c>
      <c r="N28" s="41" t="e">
        <f t="shared" si="1"/>
        <v>#VALUE!</v>
      </c>
      <c r="O28" s="41" t="e">
        <f t="shared" si="2"/>
        <v>#VALUE!</v>
      </c>
      <c r="P28" s="41" t="e">
        <f t="shared" si="3"/>
        <v>#VALUE!</v>
      </c>
      <c r="Q28" s="42" t="e">
        <f t="shared" si="4"/>
        <v>#VALUE!</v>
      </c>
      <c r="R28" s="22"/>
      <c r="S28" s="22"/>
      <c r="T28" s="22" t="str">
        <f t="shared" si="5"/>
        <v/>
      </c>
      <c r="U28" s="31" t="str">
        <f t="shared" si="6"/>
        <v/>
      </c>
      <c r="V28" s="33" t="e">
        <f t="shared" si="7"/>
        <v>#VALUE!</v>
      </c>
      <c r="W28" s="33" t="e">
        <f t="shared" si="8"/>
        <v>#VALUE!</v>
      </c>
      <c r="X28" s="33" t="e">
        <f t="shared" si="9"/>
        <v>#VALUE!</v>
      </c>
      <c r="Y28" s="22"/>
      <c r="Z28" s="22"/>
      <c r="AA28" s="22"/>
      <c r="AB28" s="22"/>
      <c r="AC28" s="22"/>
      <c r="AD28" s="22"/>
      <c r="AE28" s="33" t="e">
        <f t="shared" si="10"/>
        <v>#VALUE!</v>
      </c>
      <c r="AF28" s="23" t="e">
        <f t="shared" si="11"/>
        <v>#VALUE!</v>
      </c>
    </row>
    <row r="29" spans="1:32">
      <c r="A29" s="22" t="s">
        <v>87</v>
      </c>
      <c r="B29" s="23"/>
      <c r="C29" s="23">
        <v>17000</v>
      </c>
      <c r="D29" s="23">
        <v>2700</v>
      </c>
      <c r="E29" s="23" t="str">
        <f t="shared" si="0"/>
        <v xml:space="preserve"> </v>
      </c>
      <c r="F29" s="25" t="s">
        <v>76</v>
      </c>
      <c r="G29" s="29">
        <v>15.8</v>
      </c>
      <c r="H29" s="36" t="s">
        <v>63</v>
      </c>
      <c r="I29" s="28">
        <v>5</v>
      </c>
      <c r="J29" s="26" t="s">
        <v>73</v>
      </c>
      <c r="K29" s="39">
        <v>81</v>
      </c>
      <c r="L29" s="39" t="s">
        <v>64</v>
      </c>
      <c r="M29" s="40" t="e">
        <f>IF(streamtype="WS",IF(D29="no stdrd","",8.34*D29/1000*(POTWQ+SevenQ10)/(1-K29/100)),IF(C29="no stdrd","",8.34*C29/1000*(POTWQ+SevenQ10)/(1-K29/100)))</f>
        <v>#VALUE!</v>
      </c>
      <c r="N29" s="41" t="e">
        <f t="shared" si="1"/>
        <v>#VALUE!</v>
      </c>
      <c r="O29" s="41" t="e">
        <f t="shared" si="2"/>
        <v>#VALUE!</v>
      </c>
      <c r="P29" s="41" t="e">
        <f t="shared" si="3"/>
        <v>#VALUE!</v>
      </c>
      <c r="Q29" s="42" t="e">
        <f t="shared" si="4"/>
        <v>#VALUE!</v>
      </c>
      <c r="R29" s="22"/>
      <c r="S29" s="22">
        <v>4</v>
      </c>
      <c r="T29" s="22" t="e">
        <f t="shared" si="5"/>
        <v>#VALUE!</v>
      </c>
      <c r="U29" s="31" t="e">
        <f t="shared" si="6"/>
        <v>#VALUE!</v>
      </c>
      <c r="V29" s="33" t="e">
        <f t="shared" si="7"/>
        <v>#VALUE!</v>
      </c>
      <c r="W29" s="33" t="e">
        <f t="shared" si="8"/>
        <v>#VALUE!</v>
      </c>
      <c r="X29" s="33" t="e">
        <f t="shared" si="9"/>
        <v>#VALUE!</v>
      </c>
      <c r="Y29" s="22">
        <v>165</v>
      </c>
      <c r="Z29" s="22" t="s">
        <v>68</v>
      </c>
      <c r="AA29" s="22">
        <v>3.75</v>
      </c>
      <c r="AB29" s="22" t="s">
        <v>68</v>
      </c>
      <c r="AC29" s="22">
        <v>5.625</v>
      </c>
      <c r="AD29" s="22" t="s">
        <v>69</v>
      </c>
      <c r="AE29" s="33" t="e">
        <f t="shared" si="10"/>
        <v>#VALUE!</v>
      </c>
      <c r="AF29" s="23" t="e">
        <f t="shared" si="11"/>
        <v>#VALUE!</v>
      </c>
    </row>
    <row r="30" spans="1:32">
      <c r="A30" s="22" t="s">
        <v>88</v>
      </c>
      <c r="B30" s="23"/>
      <c r="C30" s="23">
        <v>2600</v>
      </c>
      <c r="D30" s="23">
        <v>400</v>
      </c>
      <c r="E30" s="23" t="str">
        <f t="shared" si="0"/>
        <v xml:space="preserve"> </v>
      </c>
      <c r="F30" s="25" t="s">
        <v>76</v>
      </c>
      <c r="G30" s="29">
        <v>50.2</v>
      </c>
      <c r="H30" s="36" t="s">
        <v>63</v>
      </c>
      <c r="I30" s="28">
        <v>5</v>
      </c>
      <c r="J30" s="26" t="s">
        <v>73</v>
      </c>
      <c r="K30" s="39">
        <v>85</v>
      </c>
      <c r="L30" s="39" t="s">
        <v>64</v>
      </c>
      <c r="M30" s="40" t="e">
        <f>IF(streamtype="WS",IF(D30="no stdrd","",8.34*D30/1000*(POTWQ+SevenQ10)/(1-K30/100)),IF(C30="no stdrd","",8.34*C30/1000*(POTWQ+SevenQ10)/(1-K30/100)))</f>
        <v>#VALUE!</v>
      </c>
      <c r="N30" s="41" t="e">
        <f t="shared" si="1"/>
        <v>#VALUE!</v>
      </c>
      <c r="O30" s="41" t="e">
        <f t="shared" si="2"/>
        <v>#VALUE!</v>
      </c>
      <c r="P30" s="41" t="e">
        <f t="shared" si="3"/>
        <v>#VALUE!</v>
      </c>
      <c r="Q30" s="42" t="e">
        <f t="shared" si="4"/>
        <v>#VALUE!</v>
      </c>
      <c r="R30" s="22"/>
      <c r="S30" s="22">
        <v>1</v>
      </c>
      <c r="T30" s="22" t="e">
        <f t="shared" si="5"/>
        <v>#VALUE!</v>
      </c>
      <c r="U30" s="31" t="e">
        <f t="shared" si="6"/>
        <v>#VALUE!</v>
      </c>
      <c r="V30" s="33" t="e">
        <f t="shared" si="7"/>
        <v>#VALUE!</v>
      </c>
      <c r="W30" s="33" t="e">
        <f t="shared" si="8"/>
        <v>#VALUE!</v>
      </c>
      <c r="X30" s="33" t="e">
        <f t="shared" si="9"/>
        <v>#VALUE!</v>
      </c>
      <c r="Y30" s="22">
        <v>90</v>
      </c>
      <c r="Z30" s="22" t="s">
        <v>68</v>
      </c>
      <c r="AA30" s="22"/>
      <c r="AB30" s="22"/>
      <c r="AC30" s="22"/>
      <c r="AD30" s="22"/>
      <c r="AE30" s="33" t="e">
        <f t="shared" si="10"/>
        <v>#VALUE!</v>
      </c>
      <c r="AF30" s="23" t="e">
        <f t="shared" si="11"/>
        <v>#VALUE!</v>
      </c>
    </row>
    <row r="31" spans="1:32">
      <c r="A31" s="22" t="s">
        <v>89</v>
      </c>
      <c r="B31" s="23"/>
      <c r="C31" s="23">
        <v>2600</v>
      </c>
      <c r="D31" s="23">
        <v>400</v>
      </c>
      <c r="E31" s="23" t="str">
        <f t="shared" si="0"/>
        <v xml:space="preserve"> </v>
      </c>
      <c r="F31" s="25" t="s">
        <v>76</v>
      </c>
      <c r="G31" s="29">
        <v>11.2</v>
      </c>
      <c r="H31" s="36" t="s">
        <v>63</v>
      </c>
      <c r="I31" s="28">
        <v>5</v>
      </c>
      <c r="J31" s="26" t="s">
        <v>73</v>
      </c>
      <c r="K31" s="39">
        <v>89</v>
      </c>
      <c r="L31" s="39" t="s">
        <v>64</v>
      </c>
      <c r="M31" s="40" t="e">
        <f>IF(streamtype="WS",IF(D31="no stdrd","",8.34*D31/1000*(POTWQ+SevenQ10)/(1-K31/100)),IF(C31="no stdrd","",8.34*C31/1000*(POTWQ+SevenQ10)/(1-K31/100)))</f>
        <v>#VALUE!</v>
      </c>
      <c r="N31" s="41" t="e">
        <f t="shared" si="1"/>
        <v>#VALUE!</v>
      </c>
      <c r="O31" s="41" t="e">
        <f t="shared" si="2"/>
        <v>#VALUE!</v>
      </c>
      <c r="P31" s="41" t="e">
        <f t="shared" si="3"/>
        <v>#VALUE!</v>
      </c>
      <c r="Q31" s="42" t="e">
        <f t="shared" si="4"/>
        <v>#VALUE!</v>
      </c>
      <c r="R31" s="22"/>
      <c r="S31" s="22">
        <v>1</v>
      </c>
      <c r="T31" s="22" t="e">
        <f t="shared" si="5"/>
        <v>#VALUE!</v>
      </c>
      <c r="U31" s="31" t="e">
        <f t="shared" si="6"/>
        <v>#VALUE!</v>
      </c>
      <c r="V31" s="33" t="e">
        <f t="shared" si="7"/>
        <v>#VALUE!</v>
      </c>
      <c r="W31" s="33" t="e">
        <f t="shared" si="8"/>
        <v>#VALUE!</v>
      </c>
      <c r="X31" s="33" t="e">
        <f t="shared" si="9"/>
        <v>#VALUE!</v>
      </c>
      <c r="Y31" s="22">
        <v>104</v>
      </c>
      <c r="Z31" s="22" t="s">
        <v>68</v>
      </c>
      <c r="AA31" s="22">
        <v>3.55</v>
      </c>
      <c r="AB31" s="22" t="s">
        <v>68</v>
      </c>
      <c r="AC31" s="22">
        <v>5.31</v>
      </c>
      <c r="AD31" s="22" t="s">
        <v>90</v>
      </c>
      <c r="AE31" s="33" t="e">
        <f t="shared" si="10"/>
        <v>#VALUE!</v>
      </c>
      <c r="AF31" s="23" t="e">
        <f t="shared" si="11"/>
        <v>#VALUE!</v>
      </c>
    </row>
    <row r="32" spans="1:32">
      <c r="A32" s="22" t="s">
        <v>91</v>
      </c>
      <c r="B32" s="23" t="s">
        <v>66</v>
      </c>
      <c r="C32" s="23">
        <v>3.2</v>
      </c>
      <c r="D32" s="23">
        <v>5.7000000000000002E-2</v>
      </c>
      <c r="E32" s="23" t="str">
        <f t="shared" si="0"/>
        <v xml:space="preserve"> </v>
      </c>
      <c r="F32" s="25" t="s">
        <v>62</v>
      </c>
      <c r="G32" s="29">
        <v>303</v>
      </c>
      <c r="H32" s="36" t="s">
        <v>63</v>
      </c>
      <c r="I32" s="28"/>
      <c r="J32" s="26"/>
      <c r="K32" s="39">
        <v>95</v>
      </c>
      <c r="L32" s="39" t="s">
        <v>64</v>
      </c>
      <c r="M32" s="40" t="e">
        <f>IF(streamtype="WS",IF(D32="no stdrd","",8.34*D32/1000*(POTWQ+AverageQ)/(1-K32/100)),IF(C32="no stdrd","",8.34*C32/1000*(POTWQ+AverageQ)/(1-K32/100)))</f>
        <v>#VALUE!</v>
      </c>
      <c r="N32" s="41" t="e">
        <f t="shared" si="1"/>
        <v>#VALUE!</v>
      </c>
      <c r="O32" s="41" t="str">
        <f t="shared" si="2"/>
        <v/>
      </c>
      <c r="P32" s="41" t="e">
        <f t="shared" si="3"/>
        <v>#VALUE!</v>
      </c>
      <c r="Q32" s="42" t="e">
        <f t="shared" si="4"/>
        <v>#VALUE!</v>
      </c>
      <c r="R32" s="22"/>
      <c r="S32" s="22">
        <v>2</v>
      </c>
      <c r="T32" s="22" t="e">
        <f t="shared" si="5"/>
        <v>#VALUE!</v>
      </c>
      <c r="U32" s="31" t="e">
        <f t="shared" si="6"/>
        <v>#VALUE!</v>
      </c>
      <c r="V32" s="33" t="e">
        <f t="shared" si="7"/>
        <v>#VALUE!</v>
      </c>
      <c r="W32" s="33" t="e">
        <f t="shared" si="8"/>
        <v>#VALUE!</v>
      </c>
      <c r="X32" s="33" t="e">
        <f t="shared" si="9"/>
        <v>#VALUE!</v>
      </c>
      <c r="Y32" s="22"/>
      <c r="Z32" s="22"/>
      <c r="AA32" s="22"/>
      <c r="AB32" s="22"/>
      <c r="AC32" s="22"/>
      <c r="AD32" s="22"/>
      <c r="AE32" s="33" t="e">
        <f t="shared" si="10"/>
        <v>#VALUE!</v>
      </c>
      <c r="AF32" s="23" t="e">
        <f t="shared" si="11"/>
        <v>#VALUE!</v>
      </c>
    </row>
    <row r="33" spans="1:32">
      <c r="A33" s="22" t="s">
        <v>92</v>
      </c>
      <c r="B33" s="23" t="s">
        <v>1</v>
      </c>
      <c r="C33" s="23" t="s">
        <v>72</v>
      </c>
      <c r="D33" s="23">
        <v>700</v>
      </c>
      <c r="E33" s="23" t="str">
        <f t="shared" si="0"/>
        <v xml:space="preserve"> </v>
      </c>
      <c r="F33" s="25" t="s">
        <v>62</v>
      </c>
      <c r="G33" s="29">
        <v>1350</v>
      </c>
      <c r="H33" s="36" t="s">
        <v>63</v>
      </c>
      <c r="I33" s="28"/>
      <c r="J33" s="26"/>
      <c r="K33" s="39">
        <v>67</v>
      </c>
      <c r="L33" s="43" t="s">
        <v>73</v>
      </c>
      <c r="M33" s="40" t="str">
        <f>IF(streamtype="WS",IF(D33="no stdrd","",8.34*D33/1000*(POTWQ+SevenQ10)/(1-K33/100)),IF(C33="no stdrd","",8.34*C33/1000*(POTWQ+SevenQ10)/(1-K33/100)))</f>
        <v/>
      </c>
      <c r="N33" s="41" t="e">
        <f t="shared" si="1"/>
        <v>#VALUE!</v>
      </c>
      <c r="O33" s="41" t="str">
        <f t="shared" si="2"/>
        <v/>
      </c>
      <c r="P33" s="41" t="e">
        <f t="shared" si="3"/>
        <v>#VALUE!</v>
      </c>
      <c r="Q33" s="42" t="e">
        <f t="shared" si="4"/>
        <v>#VALUE!</v>
      </c>
      <c r="R33" s="22" t="s">
        <v>67</v>
      </c>
      <c r="S33" s="22">
        <v>5</v>
      </c>
      <c r="T33" s="22" t="str">
        <f t="shared" si="5"/>
        <v/>
      </c>
      <c r="U33" s="31" t="str">
        <f t="shared" si="6"/>
        <v/>
      </c>
      <c r="V33" s="33" t="e">
        <f t="shared" si="7"/>
        <v>#VALUE!</v>
      </c>
      <c r="W33" s="33" t="e">
        <f t="shared" si="8"/>
        <v>#VALUE!</v>
      </c>
      <c r="X33" s="33" t="e">
        <f t="shared" si="9"/>
        <v>#VALUE!</v>
      </c>
      <c r="Y33" s="22">
        <v>14</v>
      </c>
      <c r="Z33" s="22" t="s">
        <v>68</v>
      </c>
      <c r="AA33" s="22">
        <v>0.28000000000000003</v>
      </c>
      <c r="AB33" s="22" t="s">
        <v>68</v>
      </c>
      <c r="AC33" s="22"/>
      <c r="AD33" s="22"/>
      <c r="AE33" s="33" t="e">
        <f t="shared" si="10"/>
        <v>#VALUE!</v>
      </c>
      <c r="AF33" s="23" t="e">
        <f t="shared" si="11"/>
        <v>#VALUE!</v>
      </c>
    </row>
    <row r="34" spans="1:32">
      <c r="A34" s="22" t="s">
        <v>93</v>
      </c>
      <c r="B34" s="23"/>
      <c r="C34" s="23">
        <v>790</v>
      </c>
      <c r="D34" s="23">
        <v>93</v>
      </c>
      <c r="E34" s="23" t="str">
        <f t="shared" si="0"/>
        <v xml:space="preserve"> </v>
      </c>
      <c r="F34" s="25" t="s">
        <v>62</v>
      </c>
      <c r="G34" s="29">
        <v>36.5</v>
      </c>
      <c r="H34" s="36" t="s">
        <v>63</v>
      </c>
      <c r="I34" s="28">
        <v>64</v>
      </c>
      <c r="J34" s="26" t="s">
        <v>73</v>
      </c>
      <c r="K34" s="39">
        <v>66</v>
      </c>
      <c r="L34" s="39" t="s">
        <v>64</v>
      </c>
      <c r="M34" s="40" t="e">
        <f>IF(streamtype="WS",IF(D34="no stdrd","",8.34*D34/1000*(POTWQ+SevenQ10)/(1-K34/100)),IF(C34="no stdrd","",8.34*C34/1000*(POTWQ+SevenQ10)/(1-K34/100)))</f>
        <v>#VALUE!</v>
      </c>
      <c r="N34" s="41" t="e">
        <f t="shared" si="1"/>
        <v>#VALUE!</v>
      </c>
      <c r="O34" s="41" t="e">
        <f t="shared" si="2"/>
        <v>#VALUE!</v>
      </c>
      <c r="P34" s="41" t="e">
        <f t="shared" si="3"/>
        <v>#VALUE!</v>
      </c>
      <c r="Q34" s="42" t="e">
        <f t="shared" si="4"/>
        <v>#VALUE!</v>
      </c>
      <c r="R34" s="22"/>
      <c r="S34" s="22"/>
      <c r="T34" s="22" t="str">
        <f t="shared" si="5"/>
        <v/>
      </c>
      <c r="U34" s="31" t="str">
        <f t="shared" si="6"/>
        <v/>
      </c>
      <c r="V34" s="33" t="e">
        <f t="shared" si="7"/>
        <v>#VALUE!</v>
      </c>
      <c r="W34" s="33" t="e">
        <f t="shared" si="8"/>
        <v>#VALUE!</v>
      </c>
      <c r="X34" s="33" t="e">
        <f t="shared" si="9"/>
        <v>#VALUE!</v>
      </c>
      <c r="Y34" s="22"/>
      <c r="Z34" s="22"/>
      <c r="AA34" s="22"/>
      <c r="AB34" s="22"/>
      <c r="AC34" s="22"/>
      <c r="AD34" s="22"/>
      <c r="AE34" s="33" t="e">
        <f t="shared" si="10"/>
        <v>#VALUE!</v>
      </c>
      <c r="AF34" s="23" t="e">
        <f t="shared" si="11"/>
        <v>#VALUE!</v>
      </c>
    </row>
    <row r="35" spans="1:32">
      <c r="A35" s="22" t="s">
        <v>94</v>
      </c>
      <c r="B35" s="23"/>
      <c r="C35" s="23">
        <v>39</v>
      </c>
      <c r="D35" s="23">
        <v>0.52</v>
      </c>
      <c r="E35" s="23" t="str">
        <f t="shared" si="0"/>
        <v xml:space="preserve"> </v>
      </c>
      <c r="F35" s="25" t="s">
        <v>62</v>
      </c>
      <c r="G35" s="29">
        <v>525</v>
      </c>
      <c r="H35" s="36" t="s">
        <v>63</v>
      </c>
      <c r="I35" s="28"/>
      <c r="J35" s="26"/>
      <c r="K35" s="39">
        <v>71</v>
      </c>
      <c r="L35" s="39" t="s">
        <v>64</v>
      </c>
      <c r="M35" s="40" t="e">
        <f>IF(streamtype="WS",IF(D35="no stdrd","",8.34*D35/1000*(POTWQ+SevenQ10)/(1-K35/100)),IF(C35="no stdrd","",8.34*C35/1000*(POTWQ+SevenQ10)/(1-K35/100)))</f>
        <v>#VALUE!</v>
      </c>
      <c r="N35" s="41" t="e">
        <f t="shared" si="1"/>
        <v>#VALUE!</v>
      </c>
      <c r="O35" s="41" t="str">
        <f t="shared" si="2"/>
        <v/>
      </c>
      <c r="P35" s="41" t="e">
        <f t="shared" si="3"/>
        <v>#VALUE!</v>
      </c>
      <c r="Q35" s="42" t="e">
        <f t="shared" si="4"/>
        <v>#VALUE!</v>
      </c>
      <c r="R35" s="22" t="s">
        <v>67</v>
      </c>
      <c r="S35" s="22">
        <v>2.5</v>
      </c>
      <c r="T35" s="22" t="str">
        <f t="shared" si="5"/>
        <v/>
      </c>
      <c r="U35" s="31" t="str">
        <f t="shared" si="6"/>
        <v/>
      </c>
      <c r="V35" s="33" t="e">
        <f t="shared" si="7"/>
        <v>#VALUE!</v>
      </c>
      <c r="W35" s="33" t="e">
        <f t="shared" si="8"/>
        <v>#VALUE!</v>
      </c>
      <c r="X35" s="33" t="e">
        <f t="shared" si="9"/>
        <v>#VALUE!</v>
      </c>
      <c r="Y35" s="22">
        <v>164</v>
      </c>
      <c r="Z35" s="22" t="s">
        <v>68</v>
      </c>
      <c r="AA35" s="22">
        <v>3.62</v>
      </c>
      <c r="AB35" s="22" t="s">
        <v>68</v>
      </c>
      <c r="AC35" s="22">
        <v>5.31</v>
      </c>
      <c r="AD35" s="22" t="s">
        <v>69</v>
      </c>
      <c r="AE35" s="33" t="e">
        <f t="shared" si="10"/>
        <v>#VALUE!</v>
      </c>
      <c r="AF35" s="23" t="e">
        <f t="shared" si="11"/>
        <v>#VALUE!</v>
      </c>
    </row>
    <row r="36" spans="1:32">
      <c r="A36" s="22" t="s">
        <v>95</v>
      </c>
      <c r="B36" s="23" t="s">
        <v>66</v>
      </c>
      <c r="C36" s="23">
        <v>1700</v>
      </c>
      <c r="D36" s="23">
        <v>10</v>
      </c>
      <c r="E36" s="23" t="str">
        <f t="shared" si="0"/>
        <v xml:space="preserve"> </v>
      </c>
      <c r="F36" s="25" t="s">
        <v>62</v>
      </c>
      <c r="G36" s="29">
        <v>24.4</v>
      </c>
      <c r="H36" s="36" t="s">
        <v>63</v>
      </c>
      <c r="I36" s="28"/>
      <c r="J36" s="26"/>
      <c r="K36" s="39">
        <v>97</v>
      </c>
      <c r="L36" s="39" t="s">
        <v>64</v>
      </c>
      <c r="M36" s="40" t="e">
        <f>IF(streamtype="WS",IF(D36="no stdrd","",8.34*D36/1000*(POTWQ+SevenQ10)/(1-K36/100)),IF(C36="no stdrd","",8.34*C36/1000*(POTWQ+SevenQ10)/(1-K36/100)))</f>
        <v>#VALUE!</v>
      </c>
      <c r="N36" s="41" t="e">
        <f t="shared" si="1"/>
        <v>#VALUE!</v>
      </c>
      <c r="O36" s="41" t="str">
        <f t="shared" si="2"/>
        <v/>
      </c>
      <c r="P36" s="41" t="e">
        <f t="shared" si="3"/>
        <v>#VALUE!</v>
      </c>
      <c r="Q36" s="42" t="e">
        <f t="shared" si="4"/>
        <v>#VALUE!</v>
      </c>
      <c r="R36" s="22"/>
      <c r="S36" s="22"/>
      <c r="T36" s="22" t="str">
        <f t="shared" si="5"/>
        <v/>
      </c>
      <c r="U36" s="31" t="str">
        <f t="shared" si="6"/>
        <v/>
      </c>
      <c r="V36" s="33" t="e">
        <f t="shared" si="7"/>
        <v>#VALUE!</v>
      </c>
      <c r="W36" s="33" t="e">
        <f t="shared" si="8"/>
        <v>#VALUE!</v>
      </c>
      <c r="X36" s="33" t="e">
        <f t="shared" si="9"/>
        <v>#VALUE!</v>
      </c>
      <c r="Y36" s="22">
        <v>435</v>
      </c>
      <c r="Z36" s="22" t="s">
        <v>68</v>
      </c>
      <c r="AA36" s="22">
        <v>0.08</v>
      </c>
      <c r="AB36" s="22" t="s">
        <v>68</v>
      </c>
      <c r="AC36" s="22"/>
      <c r="AD36" s="22"/>
      <c r="AE36" s="33" t="e">
        <f t="shared" si="10"/>
        <v>#VALUE!</v>
      </c>
      <c r="AF36" s="23" t="e">
        <f t="shared" si="11"/>
        <v>#VALUE!</v>
      </c>
    </row>
    <row r="37" spans="1:32">
      <c r="A37" s="22" t="s">
        <v>96</v>
      </c>
      <c r="B37" s="23"/>
      <c r="C37" s="23">
        <v>2300</v>
      </c>
      <c r="D37" s="23">
        <v>540</v>
      </c>
      <c r="E37" s="23" t="str">
        <f t="shared" si="0"/>
        <v xml:space="preserve"> </v>
      </c>
      <c r="F37" s="25" t="s">
        <v>62</v>
      </c>
      <c r="G37" s="29">
        <v>21.2</v>
      </c>
      <c r="H37" s="36" t="s">
        <v>63</v>
      </c>
      <c r="I37" s="28">
        <v>50</v>
      </c>
      <c r="J37" s="26" t="s">
        <v>73</v>
      </c>
      <c r="K37" s="39">
        <v>71</v>
      </c>
      <c r="L37" s="39" t="s">
        <v>64</v>
      </c>
      <c r="M37" s="40" t="e">
        <f>IF(streamtype="WS",IF(D37="no stdrd","",8.34*D37/1000*(POTWQ+SevenQ10)/(1-K37/100)),IF(C37="no stdrd","",8.34*C37/1000*(POTWQ+SevenQ10)/(1-K37/100)))</f>
        <v>#VALUE!</v>
      </c>
      <c r="N37" s="41" t="e">
        <f t="shared" si="1"/>
        <v>#VALUE!</v>
      </c>
      <c r="O37" s="41" t="e">
        <f t="shared" si="2"/>
        <v>#VALUE!</v>
      </c>
      <c r="P37" s="41" t="e">
        <f t="shared" si="3"/>
        <v>#VALUE!</v>
      </c>
      <c r="Q37" s="42" t="e">
        <f t="shared" si="4"/>
        <v>#VALUE!</v>
      </c>
      <c r="R37" s="22"/>
      <c r="S37" s="22"/>
      <c r="T37" s="22" t="str">
        <f t="shared" si="5"/>
        <v/>
      </c>
      <c r="U37" s="31" t="str">
        <f t="shared" si="6"/>
        <v/>
      </c>
      <c r="V37" s="33" t="e">
        <f t="shared" si="7"/>
        <v>#VALUE!</v>
      </c>
      <c r="W37" s="33" t="e">
        <f t="shared" si="8"/>
        <v>#VALUE!</v>
      </c>
      <c r="X37" s="33" t="e">
        <f t="shared" si="9"/>
        <v>#VALUE!</v>
      </c>
      <c r="Y37" s="22"/>
      <c r="Z37" s="22"/>
      <c r="AA37" s="22"/>
      <c r="AB37" s="22"/>
      <c r="AC37" s="22"/>
      <c r="AD37" s="22"/>
      <c r="AE37" s="33" t="e">
        <f t="shared" si="10"/>
        <v>#VALUE!</v>
      </c>
      <c r="AF37" s="23" t="e">
        <f t="shared" si="11"/>
        <v>#VALUE!</v>
      </c>
    </row>
    <row r="38" spans="1:32">
      <c r="A38" s="22" t="s">
        <v>97</v>
      </c>
      <c r="B38" s="23" t="s">
        <v>66</v>
      </c>
      <c r="C38" s="23">
        <v>9.1</v>
      </c>
      <c r="D38" s="23">
        <v>0.11</v>
      </c>
      <c r="E38" s="23" t="str">
        <f t="shared" si="0"/>
        <v xml:space="preserve"> </v>
      </c>
      <c r="F38" s="25" t="s">
        <v>62</v>
      </c>
      <c r="G38" s="29">
        <v>310</v>
      </c>
      <c r="H38" s="36" t="s">
        <v>63</v>
      </c>
      <c r="I38" s="28">
        <v>5</v>
      </c>
      <c r="J38" s="26" t="s">
        <v>73</v>
      </c>
      <c r="K38" s="39">
        <v>91.5</v>
      </c>
      <c r="L38" s="39" t="s">
        <v>64</v>
      </c>
      <c r="M38" s="40" t="e">
        <f>IF(streamtype="WS",IF(D38="no stdrd","",8.34*D38/1000*(POTWQ+AverageQ)/(1-K38/100)),IF(C38="no stdrd","",8.34*C38/1000*(POTWQ+AverageQ)/(1-K38/100)))</f>
        <v>#VALUE!</v>
      </c>
      <c r="N38" s="41" t="e">
        <f t="shared" si="1"/>
        <v>#VALUE!</v>
      </c>
      <c r="O38" s="41" t="e">
        <f t="shared" si="2"/>
        <v>#VALUE!</v>
      </c>
      <c r="P38" s="41" t="e">
        <f t="shared" si="3"/>
        <v>#VALUE!</v>
      </c>
      <c r="Q38" s="42" t="e">
        <f t="shared" si="4"/>
        <v>#VALUE!</v>
      </c>
      <c r="R38" s="22"/>
      <c r="S38" s="22"/>
      <c r="T38" s="22" t="str">
        <f t="shared" si="5"/>
        <v/>
      </c>
      <c r="U38" s="31" t="str">
        <f t="shared" si="6"/>
        <v/>
      </c>
      <c r="V38" s="33" t="e">
        <f t="shared" si="7"/>
        <v>#VALUE!</v>
      </c>
      <c r="W38" s="33" t="e">
        <f t="shared" si="8"/>
        <v>#VALUE!</v>
      </c>
      <c r="X38" s="33" t="e">
        <f t="shared" si="9"/>
        <v>#VALUE!</v>
      </c>
      <c r="Y38" s="22"/>
      <c r="Z38" s="22"/>
      <c r="AA38" s="22">
        <v>7.21</v>
      </c>
      <c r="AB38" s="22" t="s">
        <v>68</v>
      </c>
      <c r="AC38" s="22"/>
      <c r="AD38" s="22"/>
      <c r="AE38" s="33" t="e">
        <f t="shared" si="10"/>
        <v>#VALUE!</v>
      </c>
      <c r="AF38" s="23" t="e">
        <f t="shared" si="11"/>
        <v>#VALUE!</v>
      </c>
    </row>
    <row r="39" spans="1:32">
      <c r="A39" s="22" t="s">
        <v>98</v>
      </c>
      <c r="B39" s="23" t="s">
        <v>66</v>
      </c>
      <c r="C39" s="23" t="s">
        <v>72</v>
      </c>
      <c r="D39" s="23" t="s">
        <v>72</v>
      </c>
      <c r="E39" s="23" t="str">
        <f t="shared" si="0"/>
        <v xml:space="preserve"> </v>
      </c>
      <c r="F39" s="25" t="s">
        <v>62</v>
      </c>
      <c r="G39" s="29" t="s">
        <v>72</v>
      </c>
      <c r="H39" s="29"/>
      <c r="I39" s="28"/>
      <c r="J39" s="26"/>
      <c r="K39" s="39">
        <v>53</v>
      </c>
      <c r="L39" s="39" t="s">
        <v>64</v>
      </c>
      <c r="M39" s="40" t="str">
        <f>IF(streamtype="WS",IF(D39="no stdrd","",8.34*D39/1000*(POTWQ+SevenQ10)/(1-K39/100)),IF(C39="no stdrd","",8.34*C39/1000*(POTWQ+SevenQ10)/(1-K39/100)))</f>
        <v/>
      </c>
      <c r="N39" s="41" t="str">
        <f t="shared" si="1"/>
        <v/>
      </c>
      <c r="O39" s="41" t="str">
        <f t="shared" si="2"/>
        <v/>
      </c>
      <c r="P39" s="41" t="str">
        <f t="shared" si="3"/>
        <v>no criteria</v>
      </c>
      <c r="Q39" s="42" t="str">
        <f t="shared" si="4"/>
        <v/>
      </c>
      <c r="R39" s="22"/>
      <c r="S39" s="22">
        <v>1</v>
      </c>
      <c r="T39" s="22" t="e">
        <f t="shared" si="5"/>
        <v>#VALUE!</v>
      </c>
      <c r="U39" s="31" t="e">
        <f t="shared" si="6"/>
        <v>#VALUE!</v>
      </c>
      <c r="V39" s="33" t="str">
        <f t="shared" si="7"/>
        <v>no criteria</v>
      </c>
      <c r="W39" s="33" t="str">
        <f t="shared" si="8"/>
        <v>no criteria</v>
      </c>
      <c r="X39" s="33" t="str">
        <f t="shared" si="9"/>
        <v>no criteria</v>
      </c>
      <c r="Y39" s="22"/>
      <c r="Z39" s="22"/>
      <c r="AA39" s="22">
        <v>7.21</v>
      </c>
      <c r="AB39" s="22" t="s">
        <v>68</v>
      </c>
      <c r="AC39" s="22"/>
      <c r="AD39" s="22"/>
      <c r="AE39" s="33">
        <f t="shared" si="10"/>
        <v>7.21</v>
      </c>
      <c r="AF39" s="23" t="str">
        <f t="shared" si="11"/>
        <v>PEL</v>
      </c>
    </row>
    <row r="40" spans="1:32">
      <c r="A40" s="22" t="s">
        <v>99</v>
      </c>
      <c r="B40" s="23"/>
      <c r="C40" s="23">
        <v>29000</v>
      </c>
      <c r="D40" s="23">
        <v>3100</v>
      </c>
      <c r="E40" s="23" t="str">
        <f t="shared" si="0"/>
        <v xml:space="preserve"> </v>
      </c>
      <c r="F40" s="25" t="s">
        <v>62</v>
      </c>
      <c r="G40" s="29">
        <v>453</v>
      </c>
      <c r="H40" s="36" t="s">
        <v>63</v>
      </c>
      <c r="I40" s="28">
        <v>200</v>
      </c>
      <c r="J40" s="26" t="s">
        <v>73</v>
      </c>
      <c r="K40" s="39">
        <v>98</v>
      </c>
      <c r="L40" s="39" t="s">
        <v>64</v>
      </c>
      <c r="M40" s="40" t="e">
        <f>IF(streamtype="WS",IF(D40="no stdrd","",8.34*D40/1000*(POTWQ+SevenQ10)/(1-K40/100)),IF(C40="no stdrd","",8.34*C40/1000*(POTWQ+SevenQ10)/(1-K40/100)))</f>
        <v>#VALUE!</v>
      </c>
      <c r="N40" s="41" t="e">
        <f t="shared" si="1"/>
        <v>#VALUE!</v>
      </c>
      <c r="O40" s="41" t="e">
        <f t="shared" si="2"/>
        <v>#VALUE!</v>
      </c>
      <c r="P40" s="41" t="e">
        <f t="shared" si="3"/>
        <v>#VALUE!</v>
      </c>
      <c r="Q40" s="42" t="e">
        <f t="shared" si="4"/>
        <v>#VALUE!</v>
      </c>
      <c r="R40" s="22"/>
      <c r="S40" s="22">
        <v>1.5</v>
      </c>
      <c r="T40" s="22" t="e">
        <f t="shared" si="5"/>
        <v>#VALUE!</v>
      </c>
      <c r="U40" s="31" t="e">
        <f t="shared" si="6"/>
        <v>#VALUE!</v>
      </c>
      <c r="V40" s="33" t="e">
        <f t="shared" si="7"/>
        <v>#VALUE!</v>
      </c>
      <c r="W40" s="33" t="e">
        <f t="shared" si="8"/>
        <v>#VALUE!</v>
      </c>
      <c r="X40" s="33" t="e">
        <f t="shared" si="9"/>
        <v>#VALUE!</v>
      </c>
      <c r="Y40" s="22">
        <v>16</v>
      </c>
      <c r="Z40" s="22" t="s">
        <v>68</v>
      </c>
      <c r="AA40" s="22">
        <v>1.59</v>
      </c>
      <c r="AB40" s="22" t="s">
        <v>68</v>
      </c>
      <c r="AC40" s="22">
        <v>1.99</v>
      </c>
      <c r="AD40" s="22" t="s">
        <v>69</v>
      </c>
      <c r="AE40" s="33" t="e">
        <f t="shared" si="10"/>
        <v>#VALUE!</v>
      </c>
      <c r="AF40" s="23" t="e">
        <f t="shared" si="11"/>
        <v>#VALUE!</v>
      </c>
    </row>
    <row r="41" spans="1:32">
      <c r="A41" s="22" t="s">
        <v>100</v>
      </c>
      <c r="B41" s="23"/>
      <c r="C41" s="23">
        <v>374.6</v>
      </c>
      <c r="D41" s="23">
        <v>295.5</v>
      </c>
      <c r="E41" s="23" t="str">
        <f t="shared" si="0"/>
        <v xml:space="preserve"> </v>
      </c>
      <c r="F41" s="25" t="s">
        <v>62</v>
      </c>
      <c r="G41" s="29">
        <v>39.799999999999997</v>
      </c>
      <c r="H41" s="36" t="s">
        <v>63</v>
      </c>
      <c r="I41" s="28"/>
      <c r="J41" s="26"/>
      <c r="K41" s="39">
        <v>95</v>
      </c>
      <c r="L41" s="39" t="s">
        <v>64</v>
      </c>
      <c r="M41" s="40" t="e">
        <f>IF(streamtype="WS",IF(D41="no stdrd","",8.34*D41/1000*(POTWQ+SevenQ10)/(1-K41/100)),IF(C41="no stdrd","",8.34*C41/1000*(POTWQ+SevenQ10)/(1-K41/100)))</f>
        <v>#VALUE!</v>
      </c>
      <c r="N41" s="41" t="e">
        <f t="shared" si="1"/>
        <v>#VALUE!</v>
      </c>
      <c r="O41" s="41" t="str">
        <f t="shared" si="2"/>
        <v/>
      </c>
      <c r="P41" s="41" t="e">
        <f t="shared" si="3"/>
        <v>#VALUE!</v>
      </c>
      <c r="Q41" s="42" t="e">
        <f t="shared" si="4"/>
        <v>#VALUE!</v>
      </c>
      <c r="R41" s="22"/>
      <c r="S41" s="22">
        <v>2</v>
      </c>
      <c r="T41" s="22" t="e">
        <f t="shared" si="5"/>
        <v>#VALUE!</v>
      </c>
      <c r="U41" s="31" t="e">
        <f t="shared" si="6"/>
        <v>#VALUE!</v>
      </c>
      <c r="V41" s="33" t="e">
        <f t="shared" si="7"/>
        <v>#VALUE!</v>
      </c>
      <c r="W41" s="33" t="e">
        <f t="shared" si="8"/>
        <v>#VALUE!</v>
      </c>
      <c r="X41" s="33" t="e">
        <f t="shared" si="9"/>
        <v>#VALUE!</v>
      </c>
      <c r="Y41" s="22"/>
      <c r="Z41" s="22"/>
      <c r="AA41" s="22"/>
      <c r="AB41" s="22"/>
      <c r="AC41" s="22"/>
      <c r="AD41" s="22"/>
      <c r="AE41" s="33" t="e">
        <f t="shared" si="10"/>
        <v>#VALUE!</v>
      </c>
      <c r="AF41" s="23" t="e">
        <f t="shared" si="11"/>
        <v>#VALUE!</v>
      </c>
    </row>
    <row r="42" spans="1:32" s="32" customFormat="1" ht="13">
      <c r="A42" s="42" t="s">
        <v>101</v>
      </c>
      <c r="B42" s="47" t="s">
        <v>66</v>
      </c>
      <c r="C42" s="47">
        <v>1600</v>
      </c>
      <c r="D42" s="47">
        <v>4.7</v>
      </c>
      <c r="E42" s="47" t="str">
        <f t="shared" si="0"/>
        <v xml:space="preserve"> </v>
      </c>
      <c r="F42" s="48" t="s">
        <v>62</v>
      </c>
      <c r="G42" s="49">
        <v>1930</v>
      </c>
      <c r="H42" s="56" t="s">
        <v>63</v>
      </c>
      <c r="I42" s="50"/>
      <c r="J42" s="51"/>
      <c r="K42" s="52">
        <v>86</v>
      </c>
      <c r="L42" s="47" t="s">
        <v>73</v>
      </c>
      <c r="M42" s="53" t="e">
        <f>IF(streamtype="WS",IF(D42="no stdrd","",8.34*D42/1000*(POTWQ+AverageQ)/(1-K42/100)),IF(C42="no stdrd","",8.34*C42/1000*(POTWQ+AverageQ)/(1-K42/100)))</f>
        <v>#VALUE!</v>
      </c>
      <c r="N42" s="54" t="e">
        <f t="shared" si="1"/>
        <v>#VALUE!</v>
      </c>
      <c r="O42" s="54" t="str">
        <f t="shared" si="2"/>
        <v/>
      </c>
      <c r="P42" s="54" t="e">
        <f t="shared" si="3"/>
        <v>#VALUE!</v>
      </c>
      <c r="Q42" s="46" t="e">
        <f t="shared" si="4"/>
        <v>#VALUE!</v>
      </c>
      <c r="R42" s="46"/>
      <c r="S42" s="46">
        <v>7</v>
      </c>
      <c r="T42" s="46" t="e">
        <f t="shared" si="5"/>
        <v>#VALUE!</v>
      </c>
      <c r="U42" s="54" t="e">
        <f t="shared" si="6"/>
        <v>#VALUE!</v>
      </c>
      <c r="V42" s="55" t="e">
        <f t="shared" si="7"/>
        <v>#VALUE!</v>
      </c>
      <c r="W42" s="55" t="e">
        <f t="shared" si="8"/>
        <v>#VALUE!</v>
      </c>
      <c r="X42" s="55" t="e">
        <f t="shared" si="9"/>
        <v>#VALUE!</v>
      </c>
      <c r="Y42" s="46">
        <v>494</v>
      </c>
      <c r="Z42" s="46" t="s">
        <v>68</v>
      </c>
      <c r="AA42" s="46">
        <v>2.06</v>
      </c>
      <c r="AB42" s="46" t="s">
        <v>68</v>
      </c>
      <c r="AC42" s="46">
        <v>8.24</v>
      </c>
      <c r="AD42" s="46" t="s">
        <v>69</v>
      </c>
      <c r="AE42" s="55" t="e">
        <f t="shared" si="10"/>
        <v>#VALUE!</v>
      </c>
      <c r="AF42" s="47" t="e">
        <f t="shared" si="11"/>
        <v>#VALUE!</v>
      </c>
    </row>
    <row r="43" spans="1:32">
      <c r="A43" s="22" t="s">
        <v>102</v>
      </c>
      <c r="B43" s="23"/>
      <c r="C43" s="23" t="s">
        <v>72</v>
      </c>
      <c r="D43" s="23" t="s">
        <v>72</v>
      </c>
      <c r="E43" s="23" t="str">
        <f t="shared" si="0"/>
        <v xml:space="preserve"> </v>
      </c>
      <c r="F43" s="25" t="s">
        <v>62</v>
      </c>
      <c r="G43" s="29">
        <v>5500</v>
      </c>
      <c r="H43" s="36" t="s">
        <v>63</v>
      </c>
      <c r="I43" s="28"/>
      <c r="J43" s="26"/>
      <c r="K43" s="39">
        <v>62</v>
      </c>
      <c r="L43" s="43" t="s">
        <v>73</v>
      </c>
      <c r="M43" s="40" t="str">
        <f>IF(streamtype="WS",IF(D43="no stdrd","",8.34*D43/1000*(POTWQ+SevenQ10)/(1-K43/100)),IF(C43="no stdrd","",8.34*C43/1000*(POTWQ+SevenQ10)/(1-K43/100)))</f>
        <v/>
      </c>
      <c r="N43" s="41" t="e">
        <f t="shared" si="1"/>
        <v>#VALUE!</v>
      </c>
      <c r="O43" s="41" t="str">
        <f t="shared" si="2"/>
        <v/>
      </c>
      <c r="P43" s="41" t="e">
        <f t="shared" si="3"/>
        <v>#VALUE!</v>
      </c>
      <c r="Q43" s="42" t="e">
        <f t="shared" si="4"/>
        <v>#VALUE!</v>
      </c>
      <c r="R43" s="22"/>
      <c r="S43" s="22">
        <v>2</v>
      </c>
      <c r="T43" s="22" t="e">
        <f t="shared" si="5"/>
        <v>#VALUE!</v>
      </c>
      <c r="U43" s="31" t="e">
        <f t="shared" si="6"/>
        <v>#VALUE!</v>
      </c>
      <c r="V43" s="33" t="e">
        <f t="shared" si="7"/>
        <v>#VALUE!</v>
      </c>
      <c r="W43" s="33" t="e">
        <f t="shared" si="8"/>
        <v>#VALUE!</v>
      </c>
      <c r="X43" s="33" t="e">
        <f t="shared" si="9"/>
        <v>#VALUE!</v>
      </c>
      <c r="Y43" s="22"/>
      <c r="Z43" s="22"/>
      <c r="AA43" s="22">
        <v>0.06</v>
      </c>
      <c r="AB43" s="22" t="s">
        <v>68</v>
      </c>
      <c r="AC43" s="22">
        <v>0.12</v>
      </c>
      <c r="AD43" s="22" t="s">
        <v>69</v>
      </c>
      <c r="AE43" s="33" t="e">
        <f t="shared" si="10"/>
        <v>#VALUE!</v>
      </c>
      <c r="AF43" s="23" t="e">
        <f t="shared" si="11"/>
        <v>#VALUE!</v>
      </c>
    </row>
    <row r="44" spans="1:32">
      <c r="A44" s="22" t="s">
        <v>103</v>
      </c>
      <c r="B44" s="23" t="s">
        <v>66</v>
      </c>
      <c r="C44" s="23">
        <v>49.7</v>
      </c>
      <c r="D44" s="23">
        <v>0.44500000000000001</v>
      </c>
      <c r="E44" s="23" t="str">
        <f t="shared" si="0"/>
        <v xml:space="preserve"> </v>
      </c>
      <c r="F44" s="25" t="s">
        <v>71</v>
      </c>
      <c r="G44" s="29" t="s">
        <v>72</v>
      </c>
      <c r="H44" s="29"/>
      <c r="I44" s="28"/>
      <c r="J44" s="26"/>
      <c r="K44" s="39">
        <v>96.2</v>
      </c>
      <c r="L44" s="39" t="s">
        <v>64</v>
      </c>
      <c r="M44" s="40" t="e">
        <f>IF(streamtype="WS",IF(D44="no stdrd","",8.34*D44/1000*(POTWQ+AverageQ)/(1-K44/100)),IF(C44="no stdrd","",8.34*C44/1000*(POTWQ+AverageQ)/(1-K44/100)))</f>
        <v>#VALUE!</v>
      </c>
      <c r="N44" s="41" t="str">
        <f t="shared" si="1"/>
        <v/>
      </c>
      <c r="O44" s="41" t="str">
        <f t="shared" si="2"/>
        <v/>
      </c>
      <c r="P44" s="41" t="e">
        <f t="shared" si="3"/>
        <v>#VALUE!</v>
      </c>
      <c r="Q44" s="42" t="e">
        <f t="shared" si="4"/>
        <v>#VALUE!</v>
      </c>
      <c r="R44" s="22"/>
      <c r="S44" s="22"/>
      <c r="T44" s="22" t="str">
        <f t="shared" si="5"/>
        <v/>
      </c>
      <c r="U44" s="31" t="str">
        <f t="shared" si="6"/>
        <v/>
      </c>
      <c r="V44" s="33" t="e">
        <f t="shared" si="7"/>
        <v>#VALUE!</v>
      </c>
      <c r="W44" s="33" t="e">
        <f t="shared" si="8"/>
        <v>#VALUE!</v>
      </c>
      <c r="X44" s="33" t="e">
        <f t="shared" si="9"/>
        <v>#VALUE!</v>
      </c>
      <c r="Y44" s="22"/>
      <c r="Z44" s="22"/>
      <c r="AA44" s="22"/>
      <c r="AB44" s="22"/>
      <c r="AC44" s="22"/>
      <c r="AD44" s="22"/>
      <c r="AE44" s="33" t="e">
        <f t="shared" si="10"/>
        <v>#VALUE!</v>
      </c>
      <c r="AF44" s="23" t="e">
        <f t="shared" si="11"/>
        <v>#VALUE!</v>
      </c>
    </row>
    <row r="45" spans="1:32">
      <c r="A45" s="22" t="s">
        <v>104</v>
      </c>
      <c r="B45" s="23"/>
      <c r="C45" s="23" t="s">
        <v>72</v>
      </c>
      <c r="D45" s="23" t="s">
        <v>72</v>
      </c>
      <c r="E45" s="23" t="str">
        <f t="shared" si="0"/>
        <v xml:space="preserve"> </v>
      </c>
      <c r="F45" s="25" t="s">
        <v>62</v>
      </c>
      <c r="G45" s="29">
        <v>62</v>
      </c>
      <c r="H45" s="36" t="s">
        <v>63</v>
      </c>
      <c r="I45" s="28">
        <v>500</v>
      </c>
      <c r="J45" s="26" t="s">
        <v>73</v>
      </c>
      <c r="K45" s="39">
        <v>71</v>
      </c>
      <c r="L45" s="39" t="s">
        <v>64</v>
      </c>
      <c r="M45" s="40" t="str">
        <f t="shared" ref="M45:M51" si="12">IF(streamtype="WS",IF(D45="no stdrd","",8.34*D45/1000*(POTWQ+SevenQ10)/(1-K45/100)),IF(C45="no stdrd","",8.34*C45/1000*(POTWQ+SevenQ10)/(1-K45/100)))</f>
        <v/>
      </c>
      <c r="N45" s="41" t="e">
        <f t="shared" si="1"/>
        <v>#VALUE!</v>
      </c>
      <c r="O45" s="41" t="e">
        <f t="shared" si="2"/>
        <v>#VALUE!</v>
      </c>
      <c r="P45" s="41" t="e">
        <f t="shared" si="3"/>
        <v>#VALUE!</v>
      </c>
      <c r="Q45" s="42" t="e">
        <f t="shared" si="4"/>
        <v>#VALUE!</v>
      </c>
      <c r="R45" s="22"/>
      <c r="S45" s="22">
        <v>4</v>
      </c>
      <c r="T45" s="22" t="e">
        <f t="shared" si="5"/>
        <v>#VALUE!</v>
      </c>
      <c r="U45" s="31" t="e">
        <f t="shared" si="6"/>
        <v>#VALUE!</v>
      </c>
      <c r="V45" s="33" t="e">
        <f t="shared" si="7"/>
        <v>#VALUE!</v>
      </c>
      <c r="W45" s="33" t="e">
        <f t="shared" si="8"/>
        <v>#VALUE!</v>
      </c>
      <c r="X45" s="33" t="e">
        <f t="shared" si="9"/>
        <v>#VALUE!</v>
      </c>
      <c r="Y45" s="22"/>
      <c r="Z45" s="22"/>
      <c r="AA45" s="22">
        <v>2.65</v>
      </c>
      <c r="AB45" s="22" t="s">
        <v>68</v>
      </c>
      <c r="AC45" s="22">
        <v>3.9750000000000001</v>
      </c>
      <c r="AD45" s="22" t="s">
        <v>69</v>
      </c>
      <c r="AE45" s="33" t="e">
        <f t="shared" si="10"/>
        <v>#VALUE!</v>
      </c>
      <c r="AF45" s="23" t="e">
        <f t="shared" si="11"/>
        <v>#VALUE!</v>
      </c>
    </row>
    <row r="46" spans="1:32">
      <c r="A46" s="22" t="s">
        <v>105</v>
      </c>
      <c r="B46" s="23"/>
      <c r="C46" s="23">
        <v>1900</v>
      </c>
      <c r="D46" s="23">
        <v>17</v>
      </c>
      <c r="E46" s="23" t="str">
        <f t="shared" ref="E46:E69" si="13">IF(B46="c",$E$6,$E$5)</f>
        <v xml:space="preserve"> </v>
      </c>
      <c r="F46" s="25" t="s">
        <v>62</v>
      </c>
      <c r="G46" s="29">
        <v>270</v>
      </c>
      <c r="H46" s="36" t="s">
        <v>63</v>
      </c>
      <c r="I46" s="28">
        <v>30</v>
      </c>
      <c r="J46" s="26" t="s">
        <v>73</v>
      </c>
      <c r="K46" s="39">
        <v>88</v>
      </c>
      <c r="L46" s="39" t="s">
        <v>64</v>
      </c>
      <c r="M46" s="40" t="e">
        <f t="shared" si="12"/>
        <v>#VALUE!</v>
      </c>
      <c r="N46" s="41" t="e">
        <f t="shared" ref="N46:N69" si="14">IF(G46="no stdrd","",8.34*G46/1000*(SevenQ10+POTWQ)/(1-K46/100))</f>
        <v>#VALUE!</v>
      </c>
      <c r="O46" s="41" t="e">
        <f t="shared" ref="O46:O69" si="15">IF(I46="","",8.34*POTWQ*I46)</f>
        <v>#VALUE!</v>
      </c>
      <c r="P46" s="41" t="e">
        <f t="shared" ref="P46:P69" si="16">IF(MIN(M46,N46,O46)=0,"no criteria",MIN(M46,N46,O46))</f>
        <v>#VALUE!</v>
      </c>
      <c r="Q46" s="42" t="e">
        <f t="shared" ref="Q46:Q69" si="17">IF(P46=M46,"Human Health",IF(P46=N46,"Fresh Screen",IF(P46=O46,"Inhibition","")))</f>
        <v>#VALUE!</v>
      </c>
      <c r="R46" s="22"/>
      <c r="S46" s="22"/>
      <c r="T46" s="22" t="str">
        <f t="shared" ref="T46:T69" si="18">IF(R46="bdl","", IF(S46="","",S46/1000*8.34*NonSIUQ))</f>
        <v/>
      </c>
      <c r="U46" s="31" t="str">
        <f t="shared" ref="U46:U69" si="19">IF(T46="","",IF(P46="","",P46-T46))</f>
        <v/>
      </c>
      <c r="V46" s="33" t="e">
        <f t="shared" ref="V46:V77" si="20">IF(P46=0,"no criteria",P46)</f>
        <v>#VALUE!</v>
      </c>
      <c r="W46" s="33" t="e">
        <f t="shared" ref="W46:W69" si="21">IF(V46="no criteria","no criteria",V46*0.05)</f>
        <v>#VALUE!</v>
      </c>
      <c r="X46" s="33" t="e">
        <f t="shared" ref="X46:X69" si="22">IF(W46="no criteria","no criteria",W46/(8.34*User_Flow))</f>
        <v>#VALUE!</v>
      </c>
      <c r="Y46" s="22"/>
      <c r="Z46" s="22"/>
      <c r="AA46" s="22">
        <v>9.41</v>
      </c>
      <c r="AB46" s="22" t="s">
        <v>68</v>
      </c>
      <c r="AC46" s="22"/>
      <c r="AD46" s="22"/>
      <c r="AE46" s="33" t="e">
        <f t="shared" ref="AE46:AE69" si="23">IF(MIN(AC46,X46,Y46,AA46)=0,"no criteria",IF(AC46&gt;0,MIN(AC46,X46,Y46),MIN(X46,Y46,AA46)))</f>
        <v>#VALUE!</v>
      </c>
      <c r="AF46" s="23" t="e">
        <f t="shared" ref="AF46:AF69" si="24">IF(AE46="no criteria","no criteria",IF(AE46=AC46,"STEL",IF(AE46=AA46,"PEL",IF(AE46=Y46,"Explosivity",IF(AE46=X46,"Pass-Through","no criteria")))))</f>
        <v>#VALUE!</v>
      </c>
    </row>
    <row r="47" spans="1:32">
      <c r="A47" s="22" t="s">
        <v>106</v>
      </c>
      <c r="B47" s="23"/>
      <c r="C47" s="23" t="s">
        <v>72</v>
      </c>
      <c r="D47" s="23" t="s">
        <v>72</v>
      </c>
      <c r="E47" s="23" t="str">
        <f t="shared" si="13"/>
        <v xml:space="preserve"> </v>
      </c>
      <c r="F47" s="25" t="s">
        <v>62</v>
      </c>
      <c r="G47" s="29">
        <v>3500</v>
      </c>
      <c r="H47" s="36" t="s">
        <v>63</v>
      </c>
      <c r="I47" s="28"/>
      <c r="J47" s="26"/>
      <c r="K47" s="39">
        <v>92.1</v>
      </c>
      <c r="L47" s="39" t="s">
        <v>64</v>
      </c>
      <c r="M47" s="40" t="str">
        <f t="shared" si="12"/>
        <v/>
      </c>
      <c r="N47" s="41" t="e">
        <f t="shared" si="14"/>
        <v>#VALUE!</v>
      </c>
      <c r="O47" s="41" t="str">
        <f t="shared" si="15"/>
        <v/>
      </c>
      <c r="P47" s="41" t="e">
        <f t="shared" si="16"/>
        <v>#VALUE!</v>
      </c>
      <c r="Q47" s="42" t="e">
        <f t="shared" si="17"/>
        <v>#VALUE!</v>
      </c>
      <c r="R47" s="22" t="s">
        <v>67</v>
      </c>
      <c r="S47" s="22">
        <v>50</v>
      </c>
      <c r="T47" s="22" t="str">
        <f t="shared" si="18"/>
        <v/>
      </c>
      <c r="U47" s="31" t="str">
        <f t="shared" si="19"/>
        <v/>
      </c>
      <c r="V47" s="33" t="e">
        <f t="shared" si="20"/>
        <v>#VALUE!</v>
      </c>
      <c r="W47" s="33" t="e">
        <f t="shared" si="21"/>
        <v>#VALUE!</v>
      </c>
      <c r="X47" s="33" t="e">
        <f t="shared" si="22"/>
        <v>#VALUE!</v>
      </c>
      <c r="Y47" s="22"/>
      <c r="Z47" s="22"/>
      <c r="AA47" s="22"/>
      <c r="AB47" s="22"/>
      <c r="AC47" s="22"/>
      <c r="AD47" s="22"/>
      <c r="AE47" s="33" t="e">
        <f t="shared" si="23"/>
        <v>#VALUE!</v>
      </c>
      <c r="AF47" s="23" t="e">
        <f t="shared" si="24"/>
        <v>#VALUE!</v>
      </c>
    </row>
    <row r="48" spans="1:32">
      <c r="A48" s="22" t="s">
        <v>107</v>
      </c>
      <c r="B48" s="23"/>
      <c r="C48" s="23" t="s">
        <v>72</v>
      </c>
      <c r="D48" s="23" t="s">
        <v>72</v>
      </c>
      <c r="E48" s="23" t="str">
        <f t="shared" si="13"/>
        <v xml:space="preserve"> </v>
      </c>
      <c r="F48" s="25" t="s">
        <v>62</v>
      </c>
      <c r="G48" s="29">
        <v>82.8</v>
      </c>
      <c r="H48" s="36" t="s">
        <v>63</v>
      </c>
      <c r="I48" s="28"/>
      <c r="J48" s="26"/>
      <c r="K48" s="39">
        <v>85.6</v>
      </c>
      <c r="L48" s="39" t="s">
        <v>64</v>
      </c>
      <c r="M48" s="40" t="str">
        <f t="shared" si="12"/>
        <v/>
      </c>
      <c r="N48" s="41" t="e">
        <f t="shared" si="14"/>
        <v>#VALUE!</v>
      </c>
      <c r="O48" s="41" t="str">
        <f t="shared" si="15"/>
        <v/>
      </c>
      <c r="P48" s="41" t="e">
        <f t="shared" si="16"/>
        <v>#VALUE!</v>
      </c>
      <c r="Q48" s="42" t="e">
        <f t="shared" si="17"/>
        <v>#VALUE!</v>
      </c>
      <c r="R48" s="22" t="s">
        <v>67</v>
      </c>
      <c r="S48" s="22">
        <v>50</v>
      </c>
      <c r="T48" s="22" t="str">
        <f t="shared" si="18"/>
        <v/>
      </c>
      <c r="U48" s="31" t="str">
        <f t="shared" si="19"/>
        <v/>
      </c>
      <c r="V48" s="33" t="e">
        <f t="shared" si="20"/>
        <v>#VALUE!</v>
      </c>
      <c r="W48" s="33" t="e">
        <f t="shared" si="21"/>
        <v>#VALUE!</v>
      </c>
      <c r="X48" s="33" t="e">
        <f t="shared" si="22"/>
        <v>#VALUE!</v>
      </c>
      <c r="Y48" s="22"/>
      <c r="Z48" s="22"/>
      <c r="AA48" s="22"/>
      <c r="AB48" s="22"/>
      <c r="AC48" s="22"/>
      <c r="AD48" s="22"/>
      <c r="AE48" s="33" t="e">
        <f t="shared" si="23"/>
        <v>#VALUE!</v>
      </c>
      <c r="AF48" s="23" t="e">
        <f t="shared" si="24"/>
        <v>#VALUE!</v>
      </c>
    </row>
    <row r="49" spans="1:32">
      <c r="A49" s="22" t="s">
        <v>108</v>
      </c>
      <c r="B49" s="23"/>
      <c r="C49" s="23">
        <v>14000</v>
      </c>
      <c r="D49" s="23">
        <v>70</v>
      </c>
      <c r="E49" s="23" t="str">
        <f t="shared" si="13"/>
        <v xml:space="preserve"> </v>
      </c>
      <c r="F49" s="25" t="s">
        <v>62</v>
      </c>
      <c r="G49" s="29">
        <v>6.2</v>
      </c>
      <c r="H49" s="36" t="s">
        <v>63</v>
      </c>
      <c r="I49" s="28"/>
      <c r="J49" s="26"/>
      <c r="K49" s="39">
        <v>79</v>
      </c>
      <c r="L49" s="39" t="s">
        <v>64</v>
      </c>
      <c r="M49" s="40" t="e">
        <f t="shared" si="12"/>
        <v>#VALUE!</v>
      </c>
      <c r="N49" s="41" t="e">
        <f t="shared" si="14"/>
        <v>#VALUE!</v>
      </c>
      <c r="O49" s="41" t="str">
        <f t="shared" si="15"/>
        <v/>
      </c>
      <c r="P49" s="41" t="e">
        <f t="shared" si="16"/>
        <v>#VALUE!</v>
      </c>
      <c r="Q49" s="42" t="e">
        <f t="shared" si="17"/>
        <v>#VALUE!</v>
      </c>
      <c r="R49" s="22"/>
      <c r="S49" s="22"/>
      <c r="T49" s="22" t="str">
        <f t="shared" si="18"/>
        <v/>
      </c>
      <c r="U49" s="31" t="str">
        <f t="shared" si="19"/>
        <v/>
      </c>
      <c r="V49" s="33" t="e">
        <f t="shared" si="20"/>
        <v>#VALUE!</v>
      </c>
      <c r="W49" s="33" t="e">
        <f t="shared" si="21"/>
        <v>#VALUE!</v>
      </c>
      <c r="X49" s="33" t="e">
        <f t="shared" si="22"/>
        <v>#VALUE!</v>
      </c>
      <c r="Y49" s="22"/>
      <c r="Z49" s="22"/>
      <c r="AA49" s="22"/>
      <c r="AB49" s="22"/>
      <c r="AC49" s="22"/>
      <c r="AD49" s="22"/>
      <c r="AE49" s="33" t="e">
        <f t="shared" si="23"/>
        <v>#VALUE!</v>
      </c>
      <c r="AF49" s="23" t="e">
        <f t="shared" si="24"/>
        <v>#VALUE!</v>
      </c>
    </row>
    <row r="50" spans="1:32">
      <c r="A50" s="22" t="s">
        <v>109</v>
      </c>
      <c r="B50" s="23"/>
      <c r="C50" s="23">
        <v>765</v>
      </c>
      <c r="D50" s="23">
        <v>13.4</v>
      </c>
      <c r="E50" s="23" t="str">
        <f t="shared" si="13"/>
        <v xml:space="preserve"> </v>
      </c>
      <c r="F50" s="25" t="s">
        <v>62</v>
      </c>
      <c r="G50" s="29">
        <v>2.2999999999999998</v>
      </c>
      <c r="H50" s="36" t="s">
        <v>63</v>
      </c>
      <c r="I50" s="28"/>
      <c r="J50" s="26"/>
      <c r="K50" s="39">
        <v>75</v>
      </c>
      <c r="L50" s="39" t="s">
        <v>64</v>
      </c>
      <c r="M50" s="40" t="e">
        <f t="shared" si="12"/>
        <v>#VALUE!</v>
      </c>
      <c r="N50" s="41" t="e">
        <f t="shared" si="14"/>
        <v>#VALUE!</v>
      </c>
      <c r="O50" s="41" t="str">
        <f t="shared" si="15"/>
        <v/>
      </c>
      <c r="P50" s="41" t="e">
        <f t="shared" si="16"/>
        <v>#VALUE!</v>
      </c>
      <c r="Q50" s="42" t="e">
        <f t="shared" si="17"/>
        <v>#VALUE!</v>
      </c>
      <c r="R50" s="22" t="s">
        <v>67</v>
      </c>
      <c r="S50" s="22">
        <v>50</v>
      </c>
      <c r="T50" s="22" t="str">
        <f t="shared" si="18"/>
        <v/>
      </c>
      <c r="U50" s="31" t="str">
        <f t="shared" si="19"/>
        <v/>
      </c>
      <c r="V50" s="33" t="e">
        <f t="shared" si="20"/>
        <v>#VALUE!</v>
      </c>
      <c r="W50" s="33" t="e">
        <f t="shared" si="21"/>
        <v>#VALUE!</v>
      </c>
      <c r="X50" s="33" t="e">
        <f t="shared" si="22"/>
        <v>#VALUE!</v>
      </c>
      <c r="Y50" s="22"/>
      <c r="Z50" s="22"/>
      <c r="AA50" s="22">
        <v>10.78</v>
      </c>
      <c r="AB50" s="22" t="s">
        <v>68</v>
      </c>
      <c r="AC50" s="22"/>
      <c r="AD50" s="22"/>
      <c r="AE50" s="33" t="e">
        <f t="shared" si="23"/>
        <v>#VALUE!</v>
      </c>
      <c r="AF50" s="23" t="e">
        <f t="shared" si="24"/>
        <v>#VALUE!</v>
      </c>
    </row>
    <row r="51" spans="1:32">
      <c r="A51" s="22" t="s">
        <v>110</v>
      </c>
      <c r="B51" s="23"/>
      <c r="C51" s="23">
        <v>300</v>
      </c>
      <c r="D51" s="23" t="s">
        <v>72</v>
      </c>
      <c r="E51" s="23" t="str">
        <f t="shared" si="13"/>
        <v xml:space="preserve"> </v>
      </c>
      <c r="F51" s="25" t="s">
        <v>111</v>
      </c>
      <c r="G51" s="23" t="s">
        <v>72</v>
      </c>
      <c r="H51" s="36" t="s">
        <v>1</v>
      </c>
      <c r="I51" s="28">
        <v>50</v>
      </c>
      <c r="J51" s="26" t="s">
        <v>73</v>
      </c>
      <c r="K51" s="39">
        <v>84</v>
      </c>
      <c r="L51" s="39" t="s">
        <v>64</v>
      </c>
      <c r="M51" s="40" t="e">
        <f t="shared" si="12"/>
        <v>#VALUE!</v>
      </c>
      <c r="N51" s="41" t="str">
        <f t="shared" si="14"/>
        <v/>
      </c>
      <c r="O51" s="41" t="e">
        <f t="shared" si="15"/>
        <v>#VALUE!</v>
      </c>
      <c r="P51" s="41" t="e">
        <f t="shared" si="16"/>
        <v>#VALUE!</v>
      </c>
      <c r="Q51" s="42" t="e">
        <f t="shared" si="17"/>
        <v>#VALUE!</v>
      </c>
      <c r="R51" s="22"/>
      <c r="S51" s="22">
        <v>3</v>
      </c>
      <c r="T51" s="22" t="e">
        <f t="shared" si="18"/>
        <v>#VALUE!</v>
      </c>
      <c r="U51" s="31" t="e">
        <f t="shared" si="19"/>
        <v>#VALUE!</v>
      </c>
      <c r="V51" s="33" t="e">
        <f t="shared" si="20"/>
        <v>#VALUE!</v>
      </c>
      <c r="W51" s="33" t="e">
        <f t="shared" si="21"/>
        <v>#VALUE!</v>
      </c>
      <c r="X51" s="33" t="e">
        <f t="shared" si="22"/>
        <v>#VALUE!</v>
      </c>
      <c r="Y51" s="22"/>
      <c r="Z51" s="22"/>
      <c r="AA51" s="22">
        <v>1024</v>
      </c>
      <c r="AB51" s="22" t="s">
        <v>68</v>
      </c>
      <c r="AC51" s="22"/>
      <c r="AD51" s="22"/>
      <c r="AE51" s="33" t="e">
        <f t="shared" si="23"/>
        <v>#VALUE!</v>
      </c>
      <c r="AF51" s="23" t="e">
        <f t="shared" si="24"/>
        <v>#VALUE!</v>
      </c>
    </row>
    <row r="52" spans="1:32">
      <c r="A52" s="22" t="s">
        <v>112</v>
      </c>
      <c r="B52" s="23" t="s">
        <v>66</v>
      </c>
      <c r="C52" s="23">
        <v>5.9</v>
      </c>
      <c r="D52" s="23">
        <v>1.8</v>
      </c>
      <c r="E52" s="23" t="str">
        <f t="shared" si="13"/>
        <v xml:space="preserve"> </v>
      </c>
      <c r="F52" s="25" t="s">
        <v>62</v>
      </c>
      <c r="G52" s="29">
        <v>0.3</v>
      </c>
      <c r="H52" s="36" t="s">
        <v>63</v>
      </c>
      <c r="I52" s="28"/>
      <c r="J52" s="26"/>
      <c r="K52" s="39">
        <v>58</v>
      </c>
      <c r="L52" s="43" t="s">
        <v>73</v>
      </c>
      <c r="M52" s="40" t="e">
        <f>IF(streamtype="WS",IF(D52="no stdrd","",8.34*D52/1000*(POTWQ+AverageQ)/(1-K52/100)),IF(C52="no stdrd","",8.34*C52/1000*(POTWQ+AverageQ)/(1-K52/100)))</f>
        <v>#VALUE!</v>
      </c>
      <c r="N52" s="41" t="e">
        <f t="shared" si="14"/>
        <v>#VALUE!</v>
      </c>
      <c r="O52" s="41" t="str">
        <f t="shared" si="15"/>
        <v/>
      </c>
      <c r="P52" s="41" t="e">
        <f t="shared" si="16"/>
        <v>#VALUE!</v>
      </c>
      <c r="Q52" s="42" t="e">
        <f t="shared" si="17"/>
        <v>#VALUE!</v>
      </c>
      <c r="R52" s="22"/>
      <c r="S52" s="22">
        <v>7.5</v>
      </c>
      <c r="T52" s="22" t="e">
        <f t="shared" si="18"/>
        <v>#VALUE!</v>
      </c>
      <c r="U52" s="31" t="e">
        <f t="shared" si="19"/>
        <v>#VALUE!</v>
      </c>
      <c r="V52" s="33" t="e">
        <f t="shared" si="20"/>
        <v>#VALUE!</v>
      </c>
      <c r="W52" s="33" t="e">
        <f t="shared" si="21"/>
        <v>#VALUE!</v>
      </c>
      <c r="X52" s="33" t="e">
        <f t="shared" si="22"/>
        <v>#VALUE!</v>
      </c>
      <c r="Y52" s="22"/>
      <c r="Z52" s="22"/>
      <c r="AA52" s="22"/>
      <c r="AB52" s="22"/>
      <c r="AC52" s="22"/>
      <c r="AD52" s="22"/>
      <c r="AE52" s="33" t="e">
        <f t="shared" si="23"/>
        <v>#VALUE!</v>
      </c>
      <c r="AF52" s="23" t="e">
        <f t="shared" si="24"/>
        <v>#VALUE!</v>
      </c>
    </row>
    <row r="53" spans="1:32">
      <c r="A53" s="22" t="s">
        <v>113</v>
      </c>
      <c r="B53" s="23"/>
      <c r="C53" s="23">
        <v>12000</v>
      </c>
      <c r="D53" s="23">
        <v>2700</v>
      </c>
      <c r="E53" s="23" t="str">
        <f t="shared" si="13"/>
        <v xml:space="preserve"> </v>
      </c>
      <c r="F53" s="25" t="s">
        <v>62</v>
      </c>
      <c r="G53" s="29">
        <v>25</v>
      </c>
      <c r="H53" s="36" t="s">
        <v>114</v>
      </c>
      <c r="I53" s="28"/>
      <c r="J53" s="26"/>
      <c r="K53" s="39">
        <v>60</v>
      </c>
      <c r="L53" s="39" t="s">
        <v>64</v>
      </c>
      <c r="M53" s="40" t="e">
        <f>IF(streamtype="WS",IF(D53="no stdrd","",8.34*D53/1000*(POTWQ+SevenQ10)/(1-K53/100)),IF(C53="no stdrd","",8.34*C53/1000*(POTWQ+SevenQ10)/(1-K53/100)))</f>
        <v>#VALUE!</v>
      </c>
      <c r="N53" s="41" t="e">
        <f t="shared" si="14"/>
        <v>#VALUE!</v>
      </c>
      <c r="O53" s="41" t="str">
        <f t="shared" si="15"/>
        <v/>
      </c>
      <c r="P53" s="41" t="e">
        <f t="shared" si="16"/>
        <v>#VALUE!</v>
      </c>
      <c r="Q53" s="42" t="e">
        <f t="shared" si="17"/>
        <v>#VALUE!</v>
      </c>
      <c r="R53" s="22"/>
      <c r="S53" s="22">
        <v>8.5</v>
      </c>
      <c r="T53" s="22" t="e">
        <f t="shared" si="18"/>
        <v>#VALUE!</v>
      </c>
      <c r="U53" s="31" t="e">
        <f t="shared" si="19"/>
        <v>#VALUE!</v>
      </c>
      <c r="V53" s="33" t="e">
        <f t="shared" si="20"/>
        <v>#VALUE!</v>
      </c>
      <c r="W53" s="33" t="e">
        <f t="shared" si="21"/>
        <v>#VALUE!</v>
      </c>
      <c r="X53" s="33" t="e">
        <f t="shared" si="22"/>
        <v>#VALUE!</v>
      </c>
      <c r="Y53" s="22"/>
      <c r="Z53" s="22"/>
      <c r="AA53" s="22"/>
      <c r="AB53" s="22"/>
      <c r="AC53" s="22"/>
      <c r="AD53" s="22"/>
      <c r="AE53" s="33" t="e">
        <f t="shared" si="23"/>
        <v>#VALUE!</v>
      </c>
      <c r="AF53" s="23" t="e">
        <f t="shared" si="24"/>
        <v>#VALUE!</v>
      </c>
    </row>
    <row r="54" spans="1:32">
      <c r="A54" s="22" t="s">
        <v>115</v>
      </c>
      <c r="B54" s="23"/>
      <c r="C54" s="23">
        <v>120000</v>
      </c>
      <c r="D54" s="23">
        <v>23000</v>
      </c>
      <c r="E54" s="23" t="str">
        <f t="shared" si="13"/>
        <v xml:space="preserve"> </v>
      </c>
      <c r="F54" s="25" t="s">
        <v>62</v>
      </c>
      <c r="G54" s="29">
        <v>521</v>
      </c>
      <c r="H54" s="36" t="s">
        <v>63</v>
      </c>
      <c r="I54" s="28"/>
      <c r="J54" s="26"/>
      <c r="K54" s="39">
        <v>57</v>
      </c>
      <c r="L54" s="39" t="s">
        <v>64</v>
      </c>
      <c r="M54" s="40" t="e">
        <f>IF(streamtype="WS",IF(D54="no stdrd","",8.34*D54/1000*(POTWQ+SevenQ10)/(1-K54/100)),IF(C54="no stdrd","",8.34*C54/1000*(POTWQ+SevenQ10)/(1-K54/100)))</f>
        <v>#VALUE!</v>
      </c>
      <c r="N54" s="41" t="e">
        <f t="shared" si="14"/>
        <v>#VALUE!</v>
      </c>
      <c r="O54" s="41" t="str">
        <f t="shared" si="15"/>
        <v/>
      </c>
      <c r="P54" s="41" t="e">
        <f t="shared" si="16"/>
        <v>#VALUE!</v>
      </c>
      <c r="Q54" s="42" t="e">
        <f t="shared" si="17"/>
        <v>#VALUE!</v>
      </c>
      <c r="R54" s="22"/>
      <c r="S54" s="22">
        <v>7.5</v>
      </c>
      <c r="T54" s="22" t="e">
        <f t="shared" si="18"/>
        <v>#VALUE!</v>
      </c>
      <c r="U54" s="31" t="e">
        <f t="shared" si="19"/>
        <v>#VALUE!</v>
      </c>
      <c r="V54" s="33" t="e">
        <f t="shared" si="20"/>
        <v>#VALUE!</v>
      </c>
      <c r="W54" s="33" t="e">
        <f t="shared" si="21"/>
        <v>#VALUE!</v>
      </c>
      <c r="X54" s="33" t="e">
        <f t="shared" si="22"/>
        <v>#VALUE!</v>
      </c>
      <c r="Y54" s="22"/>
      <c r="Z54" s="22"/>
      <c r="AA54" s="22">
        <v>107</v>
      </c>
      <c r="AB54" s="22" t="s">
        <v>68</v>
      </c>
      <c r="AC54" s="22"/>
      <c r="AD54" s="22"/>
      <c r="AE54" s="33" t="e">
        <f t="shared" si="23"/>
        <v>#VALUE!</v>
      </c>
      <c r="AF54" s="23" t="e">
        <f t="shared" si="24"/>
        <v>#VALUE!</v>
      </c>
    </row>
    <row r="55" spans="1:32">
      <c r="A55" s="22" t="s">
        <v>116</v>
      </c>
      <c r="B55" s="23"/>
      <c r="C55" s="23">
        <v>2900000</v>
      </c>
      <c r="D55" s="23">
        <v>313000</v>
      </c>
      <c r="E55" s="23" t="str">
        <f t="shared" si="13"/>
        <v xml:space="preserve"> </v>
      </c>
      <c r="F55" s="25" t="s">
        <v>62</v>
      </c>
      <c r="G55" s="29">
        <v>330</v>
      </c>
      <c r="H55" s="36" t="s">
        <v>63</v>
      </c>
      <c r="I55" s="28"/>
      <c r="J55" s="26"/>
      <c r="K55" s="39">
        <v>55</v>
      </c>
      <c r="L55" s="39" t="s">
        <v>64</v>
      </c>
      <c r="M55" s="40" t="e">
        <f>IF(streamtype="WS",IF(D55="no stdrd","",8.34*D55/1000*(POTWQ+SevenQ10)/(1-K55/100)),IF(C55="no stdrd","",8.34*C55/1000*(POTWQ+SevenQ10)/(1-K55/100)))</f>
        <v>#VALUE!</v>
      </c>
      <c r="N55" s="41" t="e">
        <f t="shared" si="14"/>
        <v>#VALUE!</v>
      </c>
      <c r="O55" s="41" t="str">
        <f t="shared" si="15"/>
        <v/>
      </c>
      <c r="P55" s="41" t="e">
        <f t="shared" si="16"/>
        <v>#VALUE!</v>
      </c>
      <c r="Q55" s="42" t="e">
        <f t="shared" si="17"/>
        <v>#VALUE!</v>
      </c>
      <c r="R55" s="22"/>
      <c r="S55" s="22">
        <v>2</v>
      </c>
      <c r="T55" s="22" t="e">
        <f t="shared" si="18"/>
        <v>#VALUE!</v>
      </c>
      <c r="U55" s="31" t="e">
        <f t="shared" si="19"/>
        <v>#VALUE!</v>
      </c>
      <c r="V55" s="33" t="e">
        <f t="shared" si="20"/>
        <v>#VALUE!</v>
      </c>
      <c r="W55" s="33" t="e">
        <f t="shared" si="21"/>
        <v>#VALUE!</v>
      </c>
      <c r="X55" s="33" t="e">
        <f t="shared" si="22"/>
        <v>#VALUE!</v>
      </c>
      <c r="Y55" s="22"/>
      <c r="Z55" s="22"/>
      <c r="AA55" s="22"/>
      <c r="AB55" s="22"/>
      <c r="AC55" s="22"/>
      <c r="AD55" s="22"/>
      <c r="AE55" s="33" t="e">
        <f t="shared" si="23"/>
        <v>#VALUE!</v>
      </c>
      <c r="AF55" s="23" t="e">
        <f t="shared" si="24"/>
        <v>#VALUE!</v>
      </c>
    </row>
    <row r="56" spans="1:32">
      <c r="A56" s="22" t="s">
        <v>117</v>
      </c>
      <c r="B56" s="23" t="s">
        <v>66</v>
      </c>
      <c r="C56" s="23">
        <v>4.9000000000000002E-2</v>
      </c>
      <c r="D56" s="23">
        <v>4.4000000000000003E-3</v>
      </c>
      <c r="E56" s="23" t="str">
        <f t="shared" si="13"/>
        <v xml:space="preserve"> </v>
      </c>
      <c r="F56" s="25" t="s">
        <v>62</v>
      </c>
      <c r="G56" s="29" t="s">
        <v>72</v>
      </c>
      <c r="H56" s="29"/>
      <c r="I56" s="28"/>
      <c r="J56" s="26"/>
      <c r="K56" s="39">
        <v>96.8</v>
      </c>
      <c r="L56" s="39" t="s">
        <v>64</v>
      </c>
      <c r="M56" s="40" t="e">
        <f>IF(streamtype="WS",IF(D56="no stdrd","",8.34*D56/1000*(POTWQ+AverageQ)/(1-K56/100)),IF(C56="no stdrd","",8.34*C56/1000*(POTWQ+AverageQ)/(1-K56/100)))</f>
        <v>#VALUE!</v>
      </c>
      <c r="N56" s="41" t="str">
        <f t="shared" si="14"/>
        <v/>
      </c>
      <c r="O56" s="41" t="str">
        <f t="shared" si="15"/>
        <v/>
      </c>
      <c r="P56" s="41" t="e">
        <f t="shared" si="16"/>
        <v>#VALUE!</v>
      </c>
      <c r="Q56" s="42" t="e">
        <f t="shared" si="17"/>
        <v>#VALUE!</v>
      </c>
      <c r="R56" s="22" t="s">
        <v>67</v>
      </c>
      <c r="S56" s="22">
        <v>10</v>
      </c>
      <c r="T56" s="22" t="str">
        <f t="shared" si="18"/>
        <v/>
      </c>
      <c r="U56" s="31" t="str">
        <f t="shared" si="19"/>
        <v/>
      </c>
      <c r="V56" s="33" t="e">
        <f t="shared" si="20"/>
        <v>#VALUE!</v>
      </c>
      <c r="W56" s="33" t="e">
        <f t="shared" si="21"/>
        <v>#VALUE!</v>
      </c>
      <c r="X56" s="33" t="e">
        <f t="shared" si="22"/>
        <v>#VALUE!</v>
      </c>
      <c r="Y56" s="22"/>
      <c r="Z56" s="22"/>
      <c r="AA56" s="22"/>
      <c r="AB56" s="22"/>
      <c r="AC56" s="22"/>
      <c r="AD56" s="22"/>
      <c r="AE56" s="33" t="e">
        <f t="shared" si="23"/>
        <v>#VALUE!</v>
      </c>
      <c r="AF56" s="23" t="e">
        <f t="shared" si="24"/>
        <v>#VALUE!</v>
      </c>
    </row>
    <row r="57" spans="1:32">
      <c r="A57" s="22" t="s">
        <v>118</v>
      </c>
      <c r="B57" s="23" t="s">
        <v>66</v>
      </c>
      <c r="C57" s="23">
        <v>4.9000000000000002E-2</v>
      </c>
      <c r="D57" s="23">
        <v>4.4000000000000003E-3</v>
      </c>
      <c r="E57" s="23" t="str">
        <f t="shared" si="13"/>
        <v xml:space="preserve"> </v>
      </c>
      <c r="F57" s="25" t="s">
        <v>62</v>
      </c>
      <c r="G57" s="29" t="s">
        <v>72</v>
      </c>
      <c r="H57" s="29"/>
      <c r="I57" s="28"/>
      <c r="J57" s="26"/>
      <c r="K57" s="39">
        <v>90</v>
      </c>
      <c r="L57" s="39" t="s">
        <v>64</v>
      </c>
      <c r="M57" s="40" t="e">
        <f>IF(streamtype="WS",IF(D57="no stdrd","",8.34*D57/1000*(POTWQ+AverageQ)/(1-K57/100)),IF(C57="no stdrd","",8.34*C57/1000*(POTWQ+AverageQ)/(1-K57/100)))</f>
        <v>#VALUE!</v>
      </c>
      <c r="N57" s="41" t="str">
        <f t="shared" si="14"/>
        <v/>
      </c>
      <c r="O57" s="41" t="str">
        <f t="shared" si="15"/>
        <v/>
      </c>
      <c r="P57" s="41" t="e">
        <f t="shared" si="16"/>
        <v>#VALUE!</v>
      </c>
      <c r="Q57" s="42" t="e">
        <f t="shared" si="17"/>
        <v>#VALUE!</v>
      </c>
      <c r="R57" s="22"/>
      <c r="S57" s="22">
        <v>1</v>
      </c>
      <c r="T57" s="22" t="e">
        <f t="shared" si="18"/>
        <v>#VALUE!</v>
      </c>
      <c r="U57" s="31" t="e">
        <f t="shared" si="19"/>
        <v>#VALUE!</v>
      </c>
      <c r="V57" s="33" t="e">
        <f t="shared" si="20"/>
        <v>#VALUE!</v>
      </c>
      <c r="W57" s="33" t="e">
        <f t="shared" si="21"/>
        <v>#VALUE!</v>
      </c>
      <c r="X57" s="33" t="e">
        <f t="shared" si="22"/>
        <v>#VALUE!</v>
      </c>
      <c r="Y57" s="22"/>
      <c r="Z57" s="22"/>
      <c r="AA57" s="22"/>
      <c r="AB57" s="22"/>
      <c r="AC57" s="22"/>
      <c r="AD57" s="22"/>
      <c r="AE57" s="33" t="e">
        <f t="shared" si="23"/>
        <v>#VALUE!</v>
      </c>
      <c r="AF57" s="23" t="e">
        <f t="shared" si="24"/>
        <v>#VALUE!</v>
      </c>
    </row>
    <row r="58" spans="1:32">
      <c r="A58" s="22" t="s">
        <v>119</v>
      </c>
      <c r="B58" s="23" t="s">
        <v>66</v>
      </c>
      <c r="C58" s="23">
        <v>4.9000000000000002E-2</v>
      </c>
      <c r="D58" s="23">
        <v>4.4000000000000003E-3</v>
      </c>
      <c r="E58" s="23" t="str">
        <f t="shared" si="13"/>
        <v xml:space="preserve"> </v>
      </c>
      <c r="F58" s="25" t="s">
        <v>62</v>
      </c>
      <c r="G58" s="29" t="s">
        <v>72</v>
      </c>
      <c r="H58" s="29"/>
      <c r="I58" s="28"/>
      <c r="J58" s="26"/>
      <c r="K58" s="39">
        <v>91</v>
      </c>
      <c r="L58" s="39" t="s">
        <v>64</v>
      </c>
      <c r="M58" s="40" t="e">
        <f>IF(streamtype="WS",IF(D58="no stdrd","",8.34*D58/1000*(POTWQ+AverageQ)/(1-K58/100)),IF(C58="no stdrd","",8.34*C58/1000*(POTWQ+AverageQ)/(1-K58/100)))</f>
        <v>#VALUE!</v>
      </c>
      <c r="N58" s="41" t="str">
        <f t="shared" si="14"/>
        <v/>
      </c>
      <c r="O58" s="41" t="str">
        <f t="shared" si="15"/>
        <v/>
      </c>
      <c r="P58" s="41" t="e">
        <f t="shared" si="16"/>
        <v>#VALUE!</v>
      </c>
      <c r="Q58" s="42" t="e">
        <f t="shared" si="17"/>
        <v>#VALUE!</v>
      </c>
      <c r="R58" s="22"/>
      <c r="S58" s="22">
        <v>1</v>
      </c>
      <c r="T58" s="22" t="e">
        <f t="shared" si="18"/>
        <v>#VALUE!</v>
      </c>
      <c r="U58" s="31" t="e">
        <f t="shared" si="19"/>
        <v>#VALUE!</v>
      </c>
      <c r="V58" s="33" t="e">
        <f t="shared" si="20"/>
        <v>#VALUE!</v>
      </c>
      <c r="W58" s="33" t="e">
        <f t="shared" si="21"/>
        <v>#VALUE!</v>
      </c>
      <c r="X58" s="33" t="e">
        <f t="shared" si="22"/>
        <v>#VALUE!</v>
      </c>
      <c r="Y58" s="22"/>
      <c r="Z58" s="22"/>
      <c r="AA58" s="22"/>
      <c r="AB58" s="22"/>
      <c r="AC58" s="22"/>
      <c r="AD58" s="22"/>
      <c r="AE58" s="33" t="e">
        <f t="shared" si="23"/>
        <v>#VALUE!</v>
      </c>
      <c r="AF58" s="23" t="e">
        <f t="shared" si="24"/>
        <v>#VALUE!</v>
      </c>
    </row>
    <row r="59" spans="1:32">
      <c r="A59" s="22" t="s">
        <v>120</v>
      </c>
      <c r="B59" s="23" t="s">
        <v>66</v>
      </c>
      <c r="C59" s="23">
        <v>4.9000000000000002E-2</v>
      </c>
      <c r="D59" s="23">
        <v>4.4000000000000003E-3</v>
      </c>
      <c r="E59" s="23" t="str">
        <f t="shared" si="13"/>
        <v xml:space="preserve"> </v>
      </c>
      <c r="F59" s="25" t="s">
        <v>62</v>
      </c>
      <c r="G59" s="29" t="s">
        <v>72</v>
      </c>
      <c r="H59" s="29"/>
      <c r="I59" s="28"/>
      <c r="J59" s="26"/>
      <c r="K59" s="39">
        <v>91.5</v>
      </c>
      <c r="L59" s="39" t="s">
        <v>64</v>
      </c>
      <c r="M59" s="40" t="e">
        <f>IF(streamtype="WS",IF(D59="no stdrd","",8.34*D59/1000*(POTWQ+AverageQ)/(1-K59/100)),IF(C59="no stdrd","",8.34*C59/1000*(POTWQ+AverageQ)/(1-K59/100)))</f>
        <v>#VALUE!</v>
      </c>
      <c r="N59" s="41" t="str">
        <f t="shared" si="14"/>
        <v/>
      </c>
      <c r="O59" s="41" t="str">
        <f t="shared" si="15"/>
        <v/>
      </c>
      <c r="P59" s="41" t="e">
        <f t="shared" si="16"/>
        <v>#VALUE!</v>
      </c>
      <c r="Q59" s="42" t="e">
        <f t="shared" si="17"/>
        <v>#VALUE!</v>
      </c>
      <c r="R59" s="22"/>
      <c r="S59" s="22">
        <v>1</v>
      </c>
      <c r="T59" s="22" t="e">
        <f t="shared" si="18"/>
        <v>#VALUE!</v>
      </c>
      <c r="U59" s="31" t="e">
        <f t="shared" si="19"/>
        <v>#VALUE!</v>
      </c>
      <c r="V59" s="33" t="e">
        <f t="shared" si="20"/>
        <v>#VALUE!</v>
      </c>
      <c r="W59" s="33" t="e">
        <f t="shared" si="21"/>
        <v>#VALUE!</v>
      </c>
      <c r="X59" s="33" t="e">
        <f t="shared" si="22"/>
        <v>#VALUE!</v>
      </c>
      <c r="Y59" s="22"/>
      <c r="Z59" s="22"/>
      <c r="AA59" s="22"/>
      <c r="AB59" s="22"/>
      <c r="AC59" s="22"/>
      <c r="AD59" s="22"/>
      <c r="AE59" s="33" t="e">
        <f t="shared" si="23"/>
        <v>#VALUE!</v>
      </c>
      <c r="AF59" s="23" t="e">
        <f t="shared" si="24"/>
        <v>#VALUE!</v>
      </c>
    </row>
    <row r="60" spans="1:32">
      <c r="A60" s="22" t="s">
        <v>121</v>
      </c>
      <c r="B60" s="23" t="s">
        <v>66</v>
      </c>
      <c r="C60" s="23">
        <v>4.9000000000000002E-2</v>
      </c>
      <c r="D60" s="23">
        <v>4.4000000000000003E-3</v>
      </c>
      <c r="E60" s="23" t="str">
        <f t="shared" si="13"/>
        <v xml:space="preserve"> </v>
      </c>
      <c r="F60" s="25" t="s">
        <v>62</v>
      </c>
      <c r="G60" s="29" t="s">
        <v>72</v>
      </c>
      <c r="H60" s="29"/>
      <c r="I60" s="28"/>
      <c r="J60" s="26"/>
      <c r="K60" s="39">
        <v>96.9</v>
      </c>
      <c r="L60" s="39" t="s">
        <v>64</v>
      </c>
      <c r="M60" s="40" t="e">
        <f>IF(streamtype="WS",IF(D60="no stdrd","",8.34*D60/1000*(POTWQ+AverageQ)/(1-K60/100)),IF(C60="no stdrd","",8.34*C60/1000*(POTWQ+AverageQ)/(1-K60/100)))</f>
        <v>#VALUE!</v>
      </c>
      <c r="N60" s="41" t="str">
        <f t="shared" si="14"/>
        <v/>
      </c>
      <c r="O60" s="41" t="str">
        <f t="shared" si="15"/>
        <v/>
      </c>
      <c r="P60" s="41" t="e">
        <f t="shared" si="16"/>
        <v>#VALUE!</v>
      </c>
      <c r="Q60" s="42" t="e">
        <f t="shared" si="17"/>
        <v>#VALUE!</v>
      </c>
      <c r="R60" s="22" t="s">
        <v>67</v>
      </c>
      <c r="S60" s="22">
        <v>10</v>
      </c>
      <c r="T60" s="22" t="str">
        <f t="shared" si="18"/>
        <v/>
      </c>
      <c r="U60" s="31" t="str">
        <f t="shared" si="19"/>
        <v/>
      </c>
      <c r="V60" s="33" t="e">
        <f t="shared" si="20"/>
        <v>#VALUE!</v>
      </c>
      <c r="W60" s="33" t="e">
        <f t="shared" si="21"/>
        <v>#VALUE!</v>
      </c>
      <c r="X60" s="33" t="e">
        <f t="shared" si="22"/>
        <v>#VALUE!</v>
      </c>
      <c r="Y60" s="22"/>
      <c r="Z60" s="22"/>
      <c r="AA60" s="22"/>
      <c r="AB60" s="22"/>
      <c r="AC60" s="22"/>
      <c r="AD60" s="22"/>
      <c r="AE60" s="33" t="e">
        <f t="shared" si="23"/>
        <v>#VALUE!</v>
      </c>
      <c r="AF60" s="23" t="e">
        <f t="shared" si="24"/>
        <v>#VALUE!</v>
      </c>
    </row>
    <row r="61" spans="1:32">
      <c r="A61" s="22" t="s">
        <v>122</v>
      </c>
      <c r="B61" s="23"/>
      <c r="C61" s="23" t="s">
        <v>72</v>
      </c>
      <c r="D61" s="23" t="s">
        <v>72</v>
      </c>
      <c r="E61" s="23" t="str">
        <f t="shared" si="13"/>
        <v xml:space="preserve"> </v>
      </c>
      <c r="F61" s="25" t="s">
        <v>62</v>
      </c>
      <c r="G61" s="29" t="s">
        <v>72</v>
      </c>
      <c r="H61" s="29"/>
      <c r="I61" s="28"/>
      <c r="J61" s="26"/>
      <c r="K61" s="39">
        <v>80</v>
      </c>
      <c r="L61" s="39" t="s">
        <v>64</v>
      </c>
      <c r="M61" s="40" t="str">
        <f>IF(streamtype="WS",IF(D61="no stdrd","",8.34*D61/1000*(POTWQ+SevenQ10)/(1-K61/100)),IF(C61="no stdrd","",8.34*C61/1000*(POTWQ+SevenQ10)/(1-K61/100)))</f>
        <v/>
      </c>
      <c r="N61" s="41" t="str">
        <f t="shared" si="14"/>
        <v/>
      </c>
      <c r="O61" s="41" t="str">
        <f t="shared" si="15"/>
        <v/>
      </c>
      <c r="P61" s="41" t="str">
        <f t="shared" si="16"/>
        <v>no criteria</v>
      </c>
      <c r="Q61" s="42" t="str">
        <f t="shared" si="17"/>
        <v/>
      </c>
      <c r="R61" s="22" t="s">
        <v>67</v>
      </c>
      <c r="S61" s="22">
        <v>10</v>
      </c>
      <c r="T61" s="22" t="str">
        <f t="shared" si="18"/>
        <v/>
      </c>
      <c r="U61" s="31" t="str">
        <f t="shared" si="19"/>
        <v/>
      </c>
      <c r="V61" s="33" t="str">
        <f t="shared" si="20"/>
        <v>no criteria</v>
      </c>
      <c r="W61" s="33" t="str">
        <f t="shared" si="21"/>
        <v>no criteria</v>
      </c>
      <c r="X61" s="33" t="str">
        <f t="shared" si="22"/>
        <v>no criteria</v>
      </c>
      <c r="Y61" s="22"/>
      <c r="Z61" s="22"/>
      <c r="AA61" s="22"/>
      <c r="AB61" s="22"/>
      <c r="AC61" s="22"/>
      <c r="AD61" s="22"/>
      <c r="AE61" s="33" t="str">
        <f t="shared" si="23"/>
        <v>no criteria</v>
      </c>
      <c r="AF61" s="23" t="str">
        <f t="shared" si="24"/>
        <v>no criteria</v>
      </c>
    </row>
    <row r="62" spans="1:32">
      <c r="A62" s="22" t="s">
        <v>123</v>
      </c>
      <c r="B62" s="23"/>
      <c r="C62" s="23">
        <v>110000</v>
      </c>
      <c r="D62" s="23">
        <v>9600</v>
      </c>
      <c r="E62" s="23" t="str">
        <f t="shared" si="13"/>
        <v xml:space="preserve"> </v>
      </c>
      <c r="F62" s="25" t="s">
        <v>62</v>
      </c>
      <c r="G62" s="29" t="s">
        <v>72</v>
      </c>
      <c r="H62" s="29"/>
      <c r="I62" s="28">
        <v>500</v>
      </c>
      <c r="J62" s="26" t="s">
        <v>73</v>
      </c>
      <c r="K62" s="43">
        <v>67</v>
      </c>
      <c r="L62" s="43" t="s">
        <v>73</v>
      </c>
      <c r="M62" s="40" t="e">
        <f>IF(streamtype="WS",IF(D62="no stdrd","",8.34*D62/1000*(POTWQ+SevenQ10)/(1-K62/100)),IF(C62="no stdrd","",8.34*C62/1000*(POTWQ+SevenQ10)/(1-K62/100)))</f>
        <v>#VALUE!</v>
      </c>
      <c r="N62" s="41" t="str">
        <f t="shared" si="14"/>
        <v/>
      </c>
      <c r="O62" s="41" t="e">
        <f t="shared" si="15"/>
        <v>#VALUE!</v>
      </c>
      <c r="P62" s="41" t="e">
        <f t="shared" si="16"/>
        <v>#VALUE!</v>
      </c>
      <c r="Q62" s="42" t="e">
        <f t="shared" si="17"/>
        <v>#VALUE!</v>
      </c>
      <c r="R62" s="22"/>
      <c r="S62" s="22">
        <v>1</v>
      </c>
      <c r="T62" s="22" t="e">
        <f t="shared" si="18"/>
        <v>#VALUE!</v>
      </c>
      <c r="U62" s="31" t="e">
        <f t="shared" si="19"/>
        <v>#VALUE!</v>
      </c>
      <c r="V62" s="33" t="e">
        <f t="shared" si="20"/>
        <v>#VALUE!</v>
      </c>
      <c r="W62" s="33" t="e">
        <f t="shared" si="21"/>
        <v>#VALUE!</v>
      </c>
      <c r="X62" s="33" t="e">
        <f t="shared" si="22"/>
        <v>#VALUE!</v>
      </c>
      <c r="Y62" s="22"/>
      <c r="Z62" s="22"/>
      <c r="AA62" s="22"/>
      <c r="AB62" s="22"/>
      <c r="AC62" s="22"/>
      <c r="AD62" s="22"/>
      <c r="AE62" s="33" t="e">
        <f t="shared" si="23"/>
        <v>#VALUE!</v>
      </c>
      <c r="AF62" s="23" t="e">
        <f t="shared" si="24"/>
        <v>#VALUE!</v>
      </c>
    </row>
    <row r="63" spans="1:32">
      <c r="A63" s="22" t="s">
        <v>124</v>
      </c>
      <c r="B63" s="23"/>
      <c r="C63" s="23">
        <v>14000</v>
      </c>
      <c r="D63" s="23">
        <v>1300</v>
      </c>
      <c r="E63" s="23" t="str">
        <f t="shared" si="13"/>
        <v xml:space="preserve"> </v>
      </c>
      <c r="F63" s="25" t="s">
        <v>62</v>
      </c>
      <c r="G63" s="29" t="s">
        <v>72</v>
      </c>
      <c r="H63" s="29"/>
      <c r="I63" s="28"/>
      <c r="J63" s="23"/>
      <c r="K63" s="43">
        <v>58.4</v>
      </c>
      <c r="L63" s="39" t="s">
        <v>64</v>
      </c>
      <c r="M63" s="40" t="e">
        <f>IF(streamtype="WS",IF(D63="no stdrd","",8.34*D63/1000*(POTWQ+SevenQ10)/(1-K63/100)),IF(C63="no stdrd","",8.34*C63/1000*(POTWQ+SevenQ10)/(1-K63/100)))</f>
        <v>#VALUE!</v>
      </c>
      <c r="N63" s="41" t="str">
        <f t="shared" si="14"/>
        <v/>
      </c>
      <c r="O63" s="41" t="str">
        <f t="shared" si="15"/>
        <v/>
      </c>
      <c r="P63" s="41" t="e">
        <f t="shared" si="16"/>
        <v>#VALUE!</v>
      </c>
      <c r="Q63" s="42" t="e">
        <f t="shared" si="17"/>
        <v>#VALUE!</v>
      </c>
      <c r="R63" s="22"/>
      <c r="S63" s="22"/>
      <c r="T63" s="22" t="str">
        <f t="shared" si="18"/>
        <v/>
      </c>
      <c r="U63" s="31" t="str">
        <f t="shared" si="19"/>
        <v/>
      </c>
      <c r="V63" s="33" t="e">
        <f t="shared" si="20"/>
        <v>#VALUE!</v>
      </c>
      <c r="W63" s="33" t="e">
        <f t="shared" si="21"/>
        <v>#VALUE!</v>
      </c>
      <c r="X63" s="33" t="e">
        <f t="shared" si="22"/>
        <v>#VALUE!</v>
      </c>
      <c r="Y63" s="22"/>
      <c r="Z63" s="22"/>
      <c r="AA63" s="22"/>
      <c r="AB63" s="22"/>
      <c r="AC63" s="22"/>
      <c r="AD63" s="22"/>
      <c r="AE63" s="33" t="e">
        <f t="shared" si="23"/>
        <v>#VALUE!</v>
      </c>
      <c r="AF63" s="23" t="e">
        <f t="shared" si="24"/>
        <v>#VALUE!</v>
      </c>
    </row>
    <row r="64" spans="1:32">
      <c r="A64" s="22" t="s">
        <v>125</v>
      </c>
      <c r="B64" s="23"/>
      <c r="C64" s="23" t="s">
        <v>72</v>
      </c>
      <c r="D64" s="23" t="s">
        <v>72</v>
      </c>
      <c r="E64" s="23" t="str">
        <f t="shared" si="13"/>
        <v xml:space="preserve"> </v>
      </c>
      <c r="F64" s="25" t="s">
        <v>62</v>
      </c>
      <c r="G64" s="29" t="s">
        <v>72</v>
      </c>
      <c r="H64" s="29"/>
      <c r="I64" s="28">
        <v>500</v>
      </c>
      <c r="J64" s="26" t="s">
        <v>73</v>
      </c>
      <c r="K64" s="43">
        <v>88</v>
      </c>
      <c r="L64" s="39" t="s">
        <v>64</v>
      </c>
      <c r="M64" s="40" t="str">
        <f>IF(streamtype="WS",IF(D64="no stdrd","",8.34*D64/1000*(POTWQ+SevenQ10)/(1-K64/100)),IF(C64="no stdrd","",8.34*C64/1000*(POTWQ+SevenQ10)/(1-K64/100)))</f>
        <v/>
      </c>
      <c r="N64" s="41" t="str">
        <f t="shared" si="14"/>
        <v/>
      </c>
      <c r="O64" s="41" t="e">
        <f t="shared" si="15"/>
        <v>#VALUE!</v>
      </c>
      <c r="P64" s="41" t="e">
        <f t="shared" si="16"/>
        <v>#VALUE!</v>
      </c>
      <c r="Q64" s="42" t="e">
        <f t="shared" si="17"/>
        <v>#VALUE!</v>
      </c>
      <c r="R64" s="22"/>
      <c r="S64" s="22">
        <v>1</v>
      </c>
      <c r="T64" s="22" t="e">
        <f t="shared" si="18"/>
        <v>#VALUE!</v>
      </c>
      <c r="U64" s="31" t="e">
        <f t="shared" si="19"/>
        <v>#VALUE!</v>
      </c>
      <c r="V64" s="33" t="e">
        <f t="shared" si="20"/>
        <v>#VALUE!</v>
      </c>
      <c r="W64" s="33" t="e">
        <f t="shared" si="21"/>
        <v>#VALUE!</v>
      </c>
      <c r="X64" s="33" t="e">
        <f t="shared" si="22"/>
        <v>#VALUE!</v>
      </c>
      <c r="Y64" s="22"/>
      <c r="Z64" s="22"/>
      <c r="AA64" s="22"/>
      <c r="AB64" s="22"/>
      <c r="AC64" s="22"/>
      <c r="AD64" s="22"/>
      <c r="AE64" s="33" t="e">
        <f t="shared" si="23"/>
        <v>#VALUE!</v>
      </c>
      <c r="AF64" s="23" t="e">
        <f t="shared" si="24"/>
        <v>#VALUE!</v>
      </c>
    </row>
    <row r="65" spans="1:32">
      <c r="A65" s="22" t="s">
        <v>126</v>
      </c>
      <c r="B65" s="23"/>
      <c r="C65" s="23">
        <v>11000</v>
      </c>
      <c r="D65" s="23">
        <v>960</v>
      </c>
      <c r="E65" s="23" t="str">
        <f t="shared" si="13"/>
        <v xml:space="preserve"> </v>
      </c>
      <c r="F65" s="25" t="s">
        <v>62</v>
      </c>
      <c r="G65" s="29" t="s">
        <v>72</v>
      </c>
      <c r="H65" s="29"/>
      <c r="I65" s="28"/>
      <c r="J65" s="23"/>
      <c r="K65" s="43"/>
      <c r="L65" s="43"/>
      <c r="M65" s="40" t="e">
        <f>IF(streamtype="WS",IF(D65="no stdrd","",8.34*D65/1000*(POTWQ+SevenQ10)/(1-K65/100)),IF(C65="no stdrd","",8.34*C65/1000*(POTWQ+SevenQ10)/(1-K65/100)))</f>
        <v>#VALUE!</v>
      </c>
      <c r="N65" s="41" t="str">
        <f t="shared" si="14"/>
        <v/>
      </c>
      <c r="O65" s="41" t="str">
        <f t="shared" si="15"/>
        <v/>
      </c>
      <c r="P65" s="41" t="e">
        <f t="shared" si="16"/>
        <v>#VALUE!</v>
      </c>
      <c r="Q65" s="42" t="e">
        <f t="shared" si="17"/>
        <v>#VALUE!</v>
      </c>
      <c r="R65" s="22"/>
      <c r="S65" s="22">
        <v>2</v>
      </c>
      <c r="T65" s="22" t="e">
        <f t="shared" si="18"/>
        <v>#VALUE!</v>
      </c>
      <c r="U65" s="31" t="e">
        <f t="shared" si="19"/>
        <v>#VALUE!</v>
      </c>
      <c r="V65" s="33" t="e">
        <f t="shared" si="20"/>
        <v>#VALUE!</v>
      </c>
      <c r="W65" s="33" t="e">
        <f t="shared" si="21"/>
        <v>#VALUE!</v>
      </c>
      <c r="X65" s="33" t="e">
        <f t="shared" si="22"/>
        <v>#VALUE!</v>
      </c>
      <c r="Y65" s="22"/>
      <c r="Z65" s="22"/>
      <c r="AA65" s="22"/>
      <c r="AB65" s="22"/>
      <c r="AC65" s="22"/>
      <c r="AD65" s="22"/>
      <c r="AE65" s="33" t="e">
        <f t="shared" si="23"/>
        <v>#VALUE!</v>
      </c>
      <c r="AF65" s="23" t="e">
        <f t="shared" si="24"/>
        <v>#VALUE!</v>
      </c>
    </row>
    <row r="66" spans="1:32">
      <c r="A66" s="22" t="s">
        <v>127</v>
      </c>
      <c r="B66" s="23" t="s">
        <v>66</v>
      </c>
      <c r="C66" s="23">
        <v>8.85</v>
      </c>
      <c r="D66" s="23">
        <v>0.8</v>
      </c>
      <c r="E66" s="23" t="str">
        <f t="shared" si="13"/>
        <v xml:space="preserve"> </v>
      </c>
      <c r="F66" s="25" t="s">
        <v>128</v>
      </c>
      <c r="G66" s="29">
        <v>84</v>
      </c>
      <c r="H66" s="36" t="s">
        <v>63</v>
      </c>
      <c r="I66" s="28"/>
      <c r="J66" s="23"/>
      <c r="K66" s="43">
        <v>80</v>
      </c>
      <c r="L66" s="43" t="s">
        <v>73</v>
      </c>
      <c r="M66" s="40" t="e">
        <f>IF(streamtype="WS",IF(D66="no stdrd","",8.34*D66/1000*(POTWQ+AverageQ)/(1-K66/100)),IF(C66="no stdrd","",8.34*C66/1000*(POTWQ+AverageQ)/(1-K66/100)))</f>
        <v>#VALUE!</v>
      </c>
      <c r="N66" s="41" t="e">
        <f t="shared" si="14"/>
        <v>#VALUE!</v>
      </c>
      <c r="O66" s="41" t="str">
        <f t="shared" si="15"/>
        <v/>
      </c>
      <c r="P66" s="41" t="e">
        <f t="shared" si="16"/>
        <v>#VALUE!</v>
      </c>
      <c r="Q66" s="42" t="e">
        <f t="shared" si="17"/>
        <v>#VALUE!</v>
      </c>
      <c r="R66" s="22"/>
      <c r="S66" s="22">
        <v>4.5</v>
      </c>
      <c r="T66" s="22" t="e">
        <f t="shared" si="18"/>
        <v>#VALUE!</v>
      </c>
      <c r="U66" s="31" t="e">
        <f t="shared" si="19"/>
        <v>#VALUE!</v>
      </c>
      <c r="V66" s="33" t="e">
        <f t="shared" si="20"/>
        <v>#VALUE!</v>
      </c>
      <c r="W66" s="33" t="e">
        <f t="shared" si="21"/>
        <v>#VALUE!</v>
      </c>
      <c r="X66" s="33" t="e">
        <f t="shared" si="22"/>
        <v>#VALUE!</v>
      </c>
      <c r="Y66" s="22"/>
      <c r="Z66" s="22"/>
      <c r="AA66" s="22">
        <v>0.53</v>
      </c>
      <c r="AB66" s="22" t="s">
        <v>68</v>
      </c>
      <c r="AC66" s="22"/>
      <c r="AD66" s="22"/>
      <c r="AE66" s="33" t="e">
        <f t="shared" si="23"/>
        <v>#VALUE!</v>
      </c>
      <c r="AF66" s="23" t="e">
        <f t="shared" si="24"/>
        <v>#VALUE!</v>
      </c>
    </row>
    <row r="67" spans="1:32" s="32" customFormat="1" ht="13">
      <c r="A67" s="42" t="s">
        <v>129</v>
      </c>
      <c r="B67" s="47"/>
      <c r="C67" s="47" t="s">
        <v>72</v>
      </c>
      <c r="D67" s="47" t="s">
        <v>72</v>
      </c>
      <c r="E67" s="47" t="str">
        <f t="shared" si="13"/>
        <v xml:space="preserve"> </v>
      </c>
      <c r="F67" s="48" t="s">
        <v>130</v>
      </c>
      <c r="G67" s="49">
        <v>11</v>
      </c>
      <c r="H67" s="56" t="s">
        <v>63</v>
      </c>
      <c r="I67" s="50">
        <v>200</v>
      </c>
      <c r="J67" s="51" t="s">
        <v>73</v>
      </c>
      <c r="K67" s="47">
        <v>93</v>
      </c>
      <c r="L67" s="47" t="s">
        <v>73</v>
      </c>
      <c r="M67" s="53" t="str">
        <f>IF(streamtype="WS",IF(D67="no stdrd","",8.34*D67/1000*(POTWQ+SevenQ10)/(1-K67/100)),IF(C67="no stdrd","",8.34*C67/1000*(POTWQ+SevenQ10)/(1-K67/100)))</f>
        <v/>
      </c>
      <c r="N67" s="54" t="e">
        <f t="shared" si="14"/>
        <v>#VALUE!</v>
      </c>
      <c r="O67" s="54" t="e">
        <f t="shared" si="15"/>
        <v>#VALUE!</v>
      </c>
      <c r="P67" s="54" t="e">
        <f t="shared" si="16"/>
        <v>#VALUE!</v>
      </c>
      <c r="Q67" s="46" t="e">
        <f t="shared" si="17"/>
        <v>#VALUE!</v>
      </c>
      <c r="R67" s="46"/>
      <c r="S67" s="46">
        <v>6.5</v>
      </c>
      <c r="T67" s="46" t="e">
        <f t="shared" si="18"/>
        <v>#VALUE!</v>
      </c>
      <c r="U67" s="54" t="e">
        <f t="shared" si="19"/>
        <v>#VALUE!</v>
      </c>
      <c r="V67" s="55" t="e">
        <f t="shared" si="20"/>
        <v>#VALUE!</v>
      </c>
      <c r="W67" s="55" t="e">
        <f t="shared" si="21"/>
        <v>#VALUE!</v>
      </c>
      <c r="X67" s="55" t="e">
        <f t="shared" si="22"/>
        <v>#VALUE!</v>
      </c>
      <c r="Y67" s="46">
        <v>17</v>
      </c>
      <c r="Z67" s="46" t="s">
        <v>68</v>
      </c>
      <c r="AA67" s="46">
        <v>1.36</v>
      </c>
      <c r="AB67" s="46" t="s">
        <v>68</v>
      </c>
      <c r="AC67" s="46">
        <v>2.04</v>
      </c>
      <c r="AD67" s="46" t="s">
        <v>69</v>
      </c>
      <c r="AE67" s="55" t="e">
        <f t="shared" si="23"/>
        <v>#VALUE!</v>
      </c>
      <c r="AF67" s="47" t="e">
        <f t="shared" si="24"/>
        <v>#VALUE!</v>
      </c>
    </row>
    <row r="68" spans="1:32" s="15" customFormat="1">
      <c r="A68" s="22" t="s">
        <v>131</v>
      </c>
      <c r="B68" s="23" t="s">
        <v>66</v>
      </c>
      <c r="C68" s="23">
        <v>92.4</v>
      </c>
      <c r="D68" s="23">
        <v>3.08</v>
      </c>
      <c r="E68" s="23" t="str">
        <f t="shared" si="13"/>
        <v xml:space="preserve"> </v>
      </c>
      <c r="F68" s="25" t="s">
        <v>71</v>
      </c>
      <c r="G68" s="29" t="s">
        <v>72</v>
      </c>
      <c r="H68" s="29"/>
      <c r="I68" s="28"/>
      <c r="J68" s="23"/>
      <c r="K68" s="43">
        <v>89</v>
      </c>
      <c r="L68" s="43" t="s">
        <v>73</v>
      </c>
      <c r="M68" s="40" t="e">
        <f>IF(streamtype="WS",IF(D68="no stdrd","",8.34*D68/1000*(POTWQ+AverageQ)/(1-K68/100)),IF(C68="no stdrd","",8.34*C68/1000*(POTWQ+AverageQ)/(1-K68/100)))</f>
        <v>#VALUE!</v>
      </c>
      <c r="N68" s="41" t="str">
        <f t="shared" si="14"/>
        <v/>
      </c>
      <c r="O68" s="41" t="str">
        <f t="shared" si="15"/>
        <v/>
      </c>
      <c r="P68" s="41" t="e">
        <f t="shared" si="16"/>
        <v>#VALUE!</v>
      </c>
      <c r="Q68" s="42" t="e">
        <f t="shared" si="17"/>
        <v>#VALUE!</v>
      </c>
      <c r="R68" s="22"/>
      <c r="S68" s="22">
        <v>17.5</v>
      </c>
      <c r="T68" s="22" t="e">
        <f t="shared" si="18"/>
        <v>#VALUE!</v>
      </c>
      <c r="U68" s="31" t="e">
        <f t="shared" si="19"/>
        <v>#VALUE!</v>
      </c>
      <c r="V68" s="33" t="e">
        <f t="shared" si="20"/>
        <v>#VALUE!</v>
      </c>
      <c r="W68" s="33" t="e">
        <f t="shared" si="21"/>
        <v>#VALUE!</v>
      </c>
      <c r="X68" s="33" t="e">
        <f t="shared" si="22"/>
        <v>#VALUE!</v>
      </c>
      <c r="Y68" s="33">
        <v>114</v>
      </c>
      <c r="Z68" s="22" t="s">
        <v>68</v>
      </c>
      <c r="AA68" s="33">
        <v>0.71</v>
      </c>
      <c r="AB68" s="22" t="s">
        <v>68</v>
      </c>
      <c r="AC68" s="33">
        <v>1.42</v>
      </c>
      <c r="AD68" s="22" t="s">
        <v>69</v>
      </c>
      <c r="AE68" s="33" t="e">
        <f t="shared" si="23"/>
        <v>#VALUE!</v>
      </c>
      <c r="AF68" s="23" t="e">
        <f t="shared" si="24"/>
        <v>#VALUE!</v>
      </c>
    </row>
    <row r="69" spans="1:32" s="15" customFormat="1">
      <c r="A69" s="22" t="s">
        <v>132</v>
      </c>
      <c r="B69" s="23" t="s">
        <v>66</v>
      </c>
      <c r="C69" s="23">
        <v>525</v>
      </c>
      <c r="D69" s="23">
        <v>2</v>
      </c>
      <c r="E69" s="23" t="str">
        <f t="shared" si="13"/>
        <v xml:space="preserve"> </v>
      </c>
      <c r="F69" s="25" t="s">
        <v>71</v>
      </c>
      <c r="G69" s="29" t="s">
        <v>72</v>
      </c>
      <c r="H69" s="29"/>
      <c r="I69" s="28"/>
      <c r="J69" s="23"/>
      <c r="K69" s="43">
        <v>88</v>
      </c>
      <c r="L69" s="39" t="s">
        <v>64</v>
      </c>
      <c r="M69" s="40" t="e">
        <f>IF(streamtype="WS",IF(D69="no stdrd","",8.34*D69/1000*(POTWQ+AverageQ)/(1-K69/100)),IF(C69="no stdrd","",8.34*C69/1000*(POTWQ+AverageQ)/(1-K69/100)))</f>
        <v>#VALUE!</v>
      </c>
      <c r="N69" s="41" t="str">
        <f t="shared" si="14"/>
        <v/>
      </c>
      <c r="O69" s="41" t="str">
        <f t="shared" si="15"/>
        <v/>
      </c>
      <c r="P69" s="41" t="e">
        <f t="shared" si="16"/>
        <v>#VALUE!</v>
      </c>
      <c r="Q69" s="42" t="e">
        <f t="shared" si="17"/>
        <v>#VALUE!</v>
      </c>
      <c r="R69" s="22" t="s">
        <v>67</v>
      </c>
      <c r="S69" s="22">
        <v>5</v>
      </c>
      <c r="T69" s="22" t="str">
        <f t="shared" si="18"/>
        <v/>
      </c>
      <c r="U69" s="31" t="str">
        <f t="shared" si="19"/>
        <v/>
      </c>
      <c r="V69" s="33" t="e">
        <f t="shared" si="20"/>
        <v>#VALUE!</v>
      </c>
      <c r="W69" s="33" t="e">
        <f t="shared" si="21"/>
        <v>#VALUE!</v>
      </c>
      <c r="X69" s="33" t="e">
        <f t="shared" si="22"/>
        <v>#VALUE!</v>
      </c>
      <c r="Y69" s="33">
        <v>2.2000000000000002</v>
      </c>
      <c r="Z69" s="22" t="s">
        <v>68</v>
      </c>
      <c r="AA69" s="33">
        <v>2.9999999999999997E-4</v>
      </c>
      <c r="AB69" s="22" t="s">
        <v>68</v>
      </c>
      <c r="AC69" s="33">
        <v>1.5E-3</v>
      </c>
      <c r="AD69" s="22" t="s">
        <v>69</v>
      </c>
      <c r="AE69" s="33" t="e">
        <f t="shared" si="23"/>
        <v>#VALUE!</v>
      </c>
      <c r="AF69" s="23" t="e">
        <f t="shared" si="24"/>
        <v>#VALUE!</v>
      </c>
    </row>
    <row r="70" spans="1:32" s="15" customFormat="1" ht="18">
      <c r="A70" s="37" t="s">
        <v>133</v>
      </c>
      <c r="B70" s="23"/>
      <c r="C70" s="23"/>
      <c r="D70" s="23"/>
      <c r="E70" s="23" t="s">
        <v>1</v>
      </c>
      <c r="F70" s="25"/>
      <c r="G70" s="29"/>
      <c r="H70" s="29"/>
      <c r="I70" s="28"/>
      <c r="J70" s="23"/>
      <c r="K70" s="43"/>
      <c r="L70" s="39"/>
      <c r="M70" s="40"/>
      <c r="N70" s="41"/>
      <c r="O70" s="41"/>
      <c r="P70" s="41"/>
      <c r="Q70" s="42"/>
      <c r="R70" s="22"/>
      <c r="S70" s="22"/>
      <c r="T70" s="22"/>
      <c r="U70" s="31"/>
      <c r="V70" s="33" t="str">
        <f t="shared" si="20"/>
        <v>no criteria</v>
      </c>
      <c r="W70" s="33"/>
      <c r="X70" s="33"/>
      <c r="Y70" s="33"/>
      <c r="Z70" s="22"/>
      <c r="AA70" s="33"/>
      <c r="AB70" s="22"/>
      <c r="AC70" s="33"/>
      <c r="AD70" s="22"/>
      <c r="AE70" s="33"/>
      <c r="AF70" s="23"/>
    </row>
    <row r="71" spans="1:32" s="15" customFormat="1">
      <c r="A71" s="22" t="s">
        <v>134</v>
      </c>
      <c r="B71" s="23" t="s">
        <v>66</v>
      </c>
      <c r="C71" s="29" t="s">
        <v>72</v>
      </c>
      <c r="D71" s="23">
        <v>488</v>
      </c>
      <c r="E71" s="23" t="str">
        <f t="shared" ref="E71:E76" si="25">IF(B71="c",$E$6,$E$5)</f>
        <v xml:space="preserve"> </v>
      </c>
      <c r="F71" s="25" t="s">
        <v>71</v>
      </c>
      <c r="G71" s="29" t="s">
        <v>72</v>
      </c>
      <c r="H71" s="29"/>
      <c r="I71" s="28"/>
      <c r="J71" s="23"/>
      <c r="K71" s="43">
        <v>78.5</v>
      </c>
      <c r="L71" s="39" t="s">
        <v>135</v>
      </c>
      <c r="M71" s="40" t="str">
        <f t="shared" ref="M71:M93" si="26">IF(streamtype="WS",IF(D71="no stdrd","",8.34*D71/1000*(POTWQ+AverageQ)/(1-K71/100)),IF(C71="no stdrd","",8.34*C71/1000*(POTWQ+AverageQ)/(1-K71/100)))</f>
        <v/>
      </c>
      <c r="N71" s="41" t="str">
        <f t="shared" ref="N71:N93" si="27">IF(G71="no stdrd","",8.34*G71/1000*(SevenQ10+POTWQ)/(1-K71/100))</f>
        <v/>
      </c>
      <c r="O71" s="41" t="str">
        <f t="shared" ref="O71:O102" si="28">IF(I71="","",8.34*POTWQ*I71)</f>
        <v/>
      </c>
      <c r="P71" s="41" t="str">
        <f t="shared" ref="P71:P76" si="29">IF(MIN(M71,N71,O71)=0,"no criteria",MIN(M71,N71,O71))</f>
        <v>no criteria</v>
      </c>
      <c r="Q71" s="42" t="str">
        <f t="shared" ref="Q71:Q76" si="30">IF(P71=M71,"Human Health",IF(P71=N71,"Fresh Screen",IF(P71=O71,"Inhibition","")))</f>
        <v/>
      </c>
      <c r="R71" s="22"/>
      <c r="S71" s="22"/>
      <c r="T71" s="22" t="str">
        <f t="shared" ref="T71:T102" si="31">IF(R71="bdl","", IF(S71="","",S71/1000*8.34*NonSIUQ))</f>
        <v/>
      </c>
      <c r="U71" s="31" t="str">
        <f t="shared" ref="U71:U102" si="32">IF(T71="","",IF(P71="","",P71-T71))</f>
        <v/>
      </c>
      <c r="V71" s="33" t="str">
        <f t="shared" si="20"/>
        <v>no criteria</v>
      </c>
      <c r="W71" s="33" t="str">
        <f t="shared" ref="W71:W76" si="33">IF(V71="no criteria","no criteria",V71*0.05)</f>
        <v>no criteria</v>
      </c>
      <c r="X71" s="33" t="str">
        <f t="shared" ref="X71:X76" si="34">IF(W71="no criteria","no criteria",W71/(8.34*User_Flow))</f>
        <v>no criteria</v>
      </c>
      <c r="Y71" s="33" t="s">
        <v>1</v>
      </c>
      <c r="Z71" s="22" t="s">
        <v>1</v>
      </c>
      <c r="AA71" s="33" t="s">
        <v>1</v>
      </c>
      <c r="AB71" s="22" t="s">
        <v>1</v>
      </c>
      <c r="AC71" s="33" t="s">
        <v>1</v>
      </c>
      <c r="AD71" s="22" t="s">
        <v>1</v>
      </c>
      <c r="AE71" s="33" t="str">
        <f t="shared" ref="AE71:AE76" si="35">IF(MIN(AC71,X71,Y71,AA71)=0,"no criteria",IF(AC71&gt;0,MIN(AC71,X71,Y71),MIN(X71,Y71,AA71)))</f>
        <v>no criteria</v>
      </c>
      <c r="AF71" s="23" t="str">
        <f t="shared" ref="AF71:AF76" si="36">IF(AE71="no criteria","no criteria",IF(AE71=AC71,"STEL",IF(AE71=AA71,"PEL",IF(AE71=Y71,"Explosivity",IF(AE71=X71,"Pass-Through","no criteria")))))</f>
        <v>no criteria</v>
      </c>
    </row>
    <row r="72" spans="1:32" s="15" customFormat="1">
      <c r="A72" s="22" t="s">
        <v>136</v>
      </c>
      <c r="B72" s="23" t="s">
        <v>66</v>
      </c>
      <c r="C72" s="35">
        <v>3.1099999999999999E-2</v>
      </c>
      <c r="D72" s="35">
        <v>2.8E-3</v>
      </c>
      <c r="E72" s="23" t="str">
        <f t="shared" si="25"/>
        <v xml:space="preserve"> </v>
      </c>
      <c r="F72" s="25" t="s">
        <v>71</v>
      </c>
      <c r="G72" s="29" t="s">
        <v>72</v>
      </c>
      <c r="H72" s="29"/>
      <c r="I72" s="28"/>
      <c r="J72" s="23"/>
      <c r="K72" s="43">
        <v>93.2</v>
      </c>
      <c r="L72" s="39" t="s">
        <v>137</v>
      </c>
      <c r="M72" s="40" t="e">
        <f t="shared" si="26"/>
        <v>#VALUE!</v>
      </c>
      <c r="N72" s="41" t="str">
        <f t="shared" si="27"/>
        <v/>
      </c>
      <c r="O72" s="41" t="str">
        <f t="shared" si="28"/>
        <v/>
      </c>
      <c r="P72" s="41" t="e">
        <f t="shared" si="29"/>
        <v>#VALUE!</v>
      </c>
      <c r="Q72" s="42" t="e">
        <f t="shared" si="30"/>
        <v>#VALUE!</v>
      </c>
      <c r="R72" s="22"/>
      <c r="S72" s="22"/>
      <c r="T72" s="22" t="str">
        <f t="shared" si="31"/>
        <v/>
      </c>
      <c r="U72" s="31" t="str">
        <f t="shared" si="32"/>
        <v/>
      </c>
      <c r="V72" s="33" t="e">
        <f t="shared" si="20"/>
        <v>#VALUE!</v>
      </c>
      <c r="W72" s="33" t="e">
        <f t="shared" si="33"/>
        <v>#VALUE!</v>
      </c>
      <c r="X72" s="33" t="e">
        <f t="shared" si="34"/>
        <v>#VALUE!</v>
      </c>
      <c r="Y72" s="33" t="s">
        <v>1</v>
      </c>
      <c r="Z72" s="22" t="s">
        <v>1</v>
      </c>
      <c r="AA72" s="33" t="s">
        <v>1</v>
      </c>
      <c r="AB72" s="22" t="s">
        <v>1</v>
      </c>
      <c r="AC72" s="33" t="s">
        <v>1</v>
      </c>
      <c r="AD72" s="22" t="s">
        <v>1</v>
      </c>
      <c r="AE72" s="33" t="e">
        <f t="shared" si="35"/>
        <v>#VALUE!</v>
      </c>
      <c r="AF72" s="23" t="e">
        <f t="shared" si="36"/>
        <v>#VALUE!</v>
      </c>
    </row>
    <row r="73" spans="1:32" s="15" customFormat="1">
      <c r="A73" s="22" t="s">
        <v>138</v>
      </c>
      <c r="B73" s="23" t="s">
        <v>66</v>
      </c>
      <c r="C73" s="35">
        <v>1.4E-8</v>
      </c>
      <c r="D73" s="35">
        <v>1.3000000000000001E-8</v>
      </c>
      <c r="E73" s="23" t="str">
        <f t="shared" si="25"/>
        <v xml:space="preserve"> </v>
      </c>
      <c r="F73" s="25" t="s">
        <v>71</v>
      </c>
      <c r="G73" s="29" t="s">
        <v>72</v>
      </c>
      <c r="H73" s="29"/>
      <c r="I73" s="28"/>
      <c r="J73" s="23"/>
      <c r="K73" s="43">
        <v>45</v>
      </c>
      <c r="L73" s="39" t="s">
        <v>64</v>
      </c>
      <c r="M73" s="40" t="e">
        <f t="shared" si="26"/>
        <v>#VALUE!</v>
      </c>
      <c r="N73" s="41" t="str">
        <f t="shared" si="27"/>
        <v/>
      </c>
      <c r="O73" s="41" t="str">
        <f t="shared" si="28"/>
        <v/>
      </c>
      <c r="P73" s="41" t="e">
        <f t="shared" si="29"/>
        <v>#VALUE!</v>
      </c>
      <c r="Q73" s="42" t="e">
        <f t="shared" si="30"/>
        <v>#VALUE!</v>
      </c>
      <c r="R73" s="22"/>
      <c r="S73" s="22"/>
      <c r="T73" s="22" t="str">
        <f t="shared" si="31"/>
        <v/>
      </c>
      <c r="U73" s="31" t="str">
        <f t="shared" si="32"/>
        <v/>
      </c>
      <c r="V73" s="33" t="e">
        <f t="shared" si="20"/>
        <v>#VALUE!</v>
      </c>
      <c r="W73" s="33" t="e">
        <f t="shared" si="33"/>
        <v>#VALUE!</v>
      </c>
      <c r="X73" s="33" t="e">
        <f t="shared" si="34"/>
        <v>#VALUE!</v>
      </c>
      <c r="Y73" s="33" t="s">
        <v>1</v>
      </c>
      <c r="Z73" s="22" t="s">
        <v>1</v>
      </c>
      <c r="AA73" s="33" t="s">
        <v>1</v>
      </c>
      <c r="AB73" s="22" t="s">
        <v>1</v>
      </c>
      <c r="AC73" s="33" t="s">
        <v>1</v>
      </c>
      <c r="AD73" s="22" t="s">
        <v>1</v>
      </c>
      <c r="AE73" s="33" t="e">
        <f t="shared" si="35"/>
        <v>#VALUE!</v>
      </c>
      <c r="AF73" s="23" t="e">
        <f t="shared" si="36"/>
        <v>#VALUE!</v>
      </c>
    </row>
    <row r="74" spans="1:32" s="15" customFormat="1">
      <c r="A74" s="22" t="s">
        <v>139</v>
      </c>
      <c r="B74" s="23" t="s">
        <v>66</v>
      </c>
      <c r="C74" s="35">
        <v>7.8999999999999996E-5</v>
      </c>
      <c r="D74" s="29" t="s">
        <v>72</v>
      </c>
      <c r="E74" s="23" t="str">
        <f t="shared" si="25"/>
        <v xml:space="preserve"> </v>
      </c>
      <c r="F74" s="25" t="s">
        <v>71</v>
      </c>
      <c r="G74" s="35">
        <v>1E-3</v>
      </c>
      <c r="H74" s="29" t="s">
        <v>140</v>
      </c>
      <c r="I74" s="28"/>
      <c r="J74" s="23"/>
      <c r="K74" s="43">
        <v>63.6</v>
      </c>
      <c r="L74" s="39" t="s">
        <v>64</v>
      </c>
      <c r="M74" s="40" t="e">
        <f t="shared" si="26"/>
        <v>#VALUE!</v>
      </c>
      <c r="N74" s="41" t="e">
        <f t="shared" si="27"/>
        <v>#VALUE!</v>
      </c>
      <c r="O74" s="41" t="str">
        <f t="shared" si="28"/>
        <v/>
      </c>
      <c r="P74" s="41" t="e">
        <f t="shared" si="29"/>
        <v>#VALUE!</v>
      </c>
      <c r="Q74" s="42" t="e">
        <f t="shared" si="30"/>
        <v>#VALUE!</v>
      </c>
      <c r="R74" s="22"/>
      <c r="S74" s="22"/>
      <c r="T74" s="22" t="str">
        <f t="shared" si="31"/>
        <v/>
      </c>
      <c r="U74" s="31" t="str">
        <f t="shared" si="32"/>
        <v/>
      </c>
      <c r="V74" s="33" t="e">
        <f t="shared" si="20"/>
        <v>#VALUE!</v>
      </c>
      <c r="W74" s="33" t="e">
        <f t="shared" si="33"/>
        <v>#VALUE!</v>
      </c>
      <c r="X74" s="33" t="e">
        <f t="shared" si="34"/>
        <v>#VALUE!</v>
      </c>
      <c r="Y74" s="33" t="s">
        <v>1</v>
      </c>
      <c r="Z74" s="22" t="s">
        <v>1</v>
      </c>
      <c r="AA74" s="33" t="s">
        <v>1</v>
      </c>
      <c r="AB74" s="22" t="s">
        <v>1</v>
      </c>
      <c r="AC74" s="33" t="s">
        <v>1</v>
      </c>
      <c r="AD74" s="22" t="s">
        <v>1</v>
      </c>
      <c r="AE74" s="33" t="e">
        <f t="shared" si="35"/>
        <v>#VALUE!</v>
      </c>
      <c r="AF74" s="23" t="e">
        <f t="shared" si="36"/>
        <v>#VALUE!</v>
      </c>
    </row>
    <row r="75" spans="1:32" s="57" customFormat="1" ht="13">
      <c r="A75" s="42" t="s">
        <v>141</v>
      </c>
      <c r="B75" s="47" t="s">
        <v>1</v>
      </c>
      <c r="C75" s="47" t="s">
        <v>72</v>
      </c>
      <c r="D75" s="47" t="s">
        <v>72</v>
      </c>
      <c r="E75" s="47" t="str">
        <f t="shared" si="25"/>
        <v xml:space="preserve"> </v>
      </c>
      <c r="F75" s="48" t="s">
        <v>1</v>
      </c>
      <c r="G75" s="47" t="s">
        <v>72</v>
      </c>
      <c r="H75" s="49"/>
      <c r="I75" s="50"/>
      <c r="J75" s="47"/>
      <c r="K75" s="47">
        <v>84.8</v>
      </c>
      <c r="L75" s="52" t="s">
        <v>64</v>
      </c>
      <c r="M75" s="53" t="str">
        <f t="shared" si="26"/>
        <v/>
      </c>
      <c r="N75" s="54" t="str">
        <f t="shared" si="27"/>
        <v/>
      </c>
      <c r="O75" s="54" t="str">
        <f t="shared" si="28"/>
        <v/>
      </c>
      <c r="P75" s="54" t="str">
        <f t="shared" si="29"/>
        <v>no criteria</v>
      </c>
      <c r="Q75" s="46" t="str">
        <f t="shared" si="30"/>
        <v/>
      </c>
      <c r="R75" s="46"/>
      <c r="S75" s="46"/>
      <c r="T75" s="46" t="str">
        <f t="shared" si="31"/>
        <v/>
      </c>
      <c r="U75" s="54" t="str">
        <f t="shared" si="32"/>
        <v/>
      </c>
      <c r="V75" s="55" t="str">
        <f t="shared" si="20"/>
        <v>no criteria</v>
      </c>
      <c r="W75" s="55" t="str">
        <f t="shared" si="33"/>
        <v>no criteria</v>
      </c>
      <c r="X75" s="55" t="str">
        <f t="shared" si="34"/>
        <v>no criteria</v>
      </c>
      <c r="Y75" s="55" t="s">
        <v>1</v>
      </c>
      <c r="Z75" s="46" t="s">
        <v>1</v>
      </c>
      <c r="AA75" s="55" t="s">
        <v>1</v>
      </c>
      <c r="AB75" s="46" t="s">
        <v>1</v>
      </c>
      <c r="AC75" s="55" t="s">
        <v>1</v>
      </c>
      <c r="AD75" s="46" t="s">
        <v>1</v>
      </c>
      <c r="AE75" s="55" t="str">
        <f t="shared" si="35"/>
        <v>no criteria</v>
      </c>
      <c r="AF75" s="47" t="str">
        <f t="shared" si="36"/>
        <v>no criteria</v>
      </c>
    </row>
    <row r="76" spans="1:32" s="15" customFormat="1">
      <c r="A76" s="22" t="s">
        <v>142</v>
      </c>
      <c r="B76" s="23" t="s">
        <v>66</v>
      </c>
      <c r="C76" s="29">
        <v>10.8</v>
      </c>
      <c r="D76" s="23">
        <v>0.17199999999999999</v>
      </c>
      <c r="E76" s="23" t="str">
        <f t="shared" si="25"/>
        <v xml:space="preserve"> </v>
      </c>
      <c r="F76" s="25" t="s">
        <v>71</v>
      </c>
      <c r="G76" s="29" t="s">
        <v>72</v>
      </c>
      <c r="H76" s="29"/>
      <c r="I76" s="28"/>
      <c r="J76" s="23"/>
      <c r="K76" s="43">
        <v>84.3</v>
      </c>
      <c r="L76" s="39" t="s">
        <v>64</v>
      </c>
      <c r="M76" s="40" t="e">
        <f t="shared" si="26"/>
        <v>#VALUE!</v>
      </c>
      <c r="N76" s="41" t="str">
        <f t="shared" si="27"/>
        <v/>
      </c>
      <c r="O76" s="41" t="str">
        <f t="shared" si="28"/>
        <v/>
      </c>
      <c r="P76" s="41" t="e">
        <f t="shared" si="29"/>
        <v>#VALUE!</v>
      </c>
      <c r="Q76" s="42" t="e">
        <f t="shared" si="30"/>
        <v>#VALUE!</v>
      </c>
      <c r="R76" s="22"/>
      <c r="S76" s="22">
        <v>1</v>
      </c>
      <c r="T76" s="22" t="e">
        <f t="shared" si="31"/>
        <v>#VALUE!</v>
      </c>
      <c r="U76" s="31" t="e">
        <f t="shared" si="32"/>
        <v>#VALUE!</v>
      </c>
      <c r="V76" s="33" t="e">
        <f t="shared" si="20"/>
        <v>#VALUE!</v>
      </c>
      <c r="W76" s="33" t="e">
        <f t="shared" si="33"/>
        <v>#VALUE!</v>
      </c>
      <c r="X76" s="33" t="e">
        <f t="shared" si="34"/>
        <v>#VALUE!</v>
      </c>
      <c r="Y76" s="33" t="s">
        <v>1</v>
      </c>
      <c r="Z76" s="22" t="s">
        <v>1</v>
      </c>
      <c r="AA76" s="33" t="s">
        <v>1</v>
      </c>
      <c r="AB76" s="22" t="s">
        <v>1</v>
      </c>
      <c r="AC76" s="33" t="s">
        <v>1</v>
      </c>
      <c r="AD76" s="22" t="s">
        <v>1</v>
      </c>
      <c r="AE76" s="33" t="e">
        <f t="shared" si="35"/>
        <v>#VALUE!</v>
      </c>
      <c r="AF76" s="23" t="e">
        <f t="shared" si="36"/>
        <v>#VALUE!</v>
      </c>
    </row>
    <row r="77" spans="1:32" s="15" customFormat="1" ht="18">
      <c r="A77" s="37" t="s">
        <v>143</v>
      </c>
      <c r="B77" s="23" t="s">
        <v>1</v>
      </c>
      <c r="C77" s="29" t="s">
        <v>1</v>
      </c>
      <c r="D77" s="23" t="s">
        <v>1</v>
      </c>
      <c r="E77" s="23" t="s">
        <v>1</v>
      </c>
      <c r="F77" s="25" t="s">
        <v>1</v>
      </c>
      <c r="G77" s="29" t="s">
        <v>1</v>
      </c>
      <c r="H77" s="29"/>
      <c r="I77" s="28"/>
      <c r="J77" s="23"/>
      <c r="K77" s="43" t="s">
        <v>1</v>
      </c>
      <c r="L77" s="39" t="s">
        <v>1</v>
      </c>
      <c r="M77" s="40" t="e">
        <f t="shared" si="26"/>
        <v>#VALUE!</v>
      </c>
      <c r="N77" s="41" t="e">
        <f t="shared" si="27"/>
        <v>#VALUE!</v>
      </c>
      <c r="O77" s="41" t="str">
        <f t="shared" si="28"/>
        <v/>
      </c>
      <c r="P77" s="41" t="s">
        <v>1</v>
      </c>
      <c r="Q77" s="42" t="s">
        <v>1</v>
      </c>
      <c r="R77" s="22"/>
      <c r="S77" s="22"/>
      <c r="T77" s="22" t="str">
        <f t="shared" si="31"/>
        <v/>
      </c>
      <c r="U77" s="31" t="str">
        <f t="shared" si="32"/>
        <v/>
      </c>
      <c r="V77" s="33" t="str">
        <f t="shared" si="20"/>
        <v xml:space="preserve"> </v>
      </c>
      <c r="W77" s="33" t="s">
        <v>1</v>
      </c>
      <c r="X77" s="33" t="s">
        <v>1</v>
      </c>
      <c r="Y77" s="33" t="s">
        <v>1</v>
      </c>
      <c r="Z77" s="22" t="s">
        <v>1</v>
      </c>
      <c r="AA77" s="33" t="s">
        <v>1</v>
      </c>
      <c r="AB77" s="22" t="s">
        <v>1</v>
      </c>
      <c r="AC77" s="33" t="s">
        <v>1</v>
      </c>
      <c r="AD77" s="22" t="s">
        <v>1</v>
      </c>
      <c r="AE77" s="33" t="s">
        <v>1</v>
      </c>
      <c r="AF77" s="23" t="s">
        <v>1</v>
      </c>
    </row>
    <row r="78" spans="1:32" s="15" customFormat="1">
      <c r="A78" s="22" t="s">
        <v>144</v>
      </c>
      <c r="B78" s="23" t="s">
        <v>66</v>
      </c>
      <c r="C78" s="35">
        <v>1.36E-4</v>
      </c>
      <c r="D78" s="35">
        <v>1.27E-4</v>
      </c>
      <c r="E78" s="23" t="str">
        <f t="shared" ref="E78:E93" si="37">IF(B78="c",$E$6,$E$5)</f>
        <v xml:space="preserve"> </v>
      </c>
      <c r="F78" s="25" t="s">
        <v>71</v>
      </c>
      <c r="G78" s="35">
        <v>2E-3</v>
      </c>
      <c r="H78" s="29" t="s">
        <v>140</v>
      </c>
      <c r="I78" s="28"/>
      <c r="J78" s="23"/>
      <c r="K78" s="43" t="s">
        <v>1</v>
      </c>
      <c r="L78" s="39" t="s">
        <v>1</v>
      </c>
      <c r="M78" s="40" t="e">
        <f t="shared" si="26"/>
        <v>#VALUE!</v>
      </c>
      <c r="N78" s="41" t="e">
        <f t="shared" si="27"/>
        <v>#VALUE!</v>
      </c>
      <c r="O78" s="41" t="str">
        <f t="shared" si="28"/>
        <v/>
      </c>
      <c r="P78" s="41" t="e">
        <f t="shared" ref="P78:P93" si="38">IF(MIN(M78,N78,O78)=0,"no criteria",MIN(M78,N78,O78))</f>
        <v>#VALUE!</v>
      </c>
      <c r="Q78" s="42" t="e">
        <f t="shared" ref="Q78:Q93" si="39">IF(P78=M78,"Human Health",IF(P78=N78,"Fresh Screen",IF(P78=O78,"Inhibition","")))</f>
        <v>#VALUE!</v>
      </c>
      <c r="R78" s="22"/>
      <c r="S78" s="22"/>
      <c r="T78" s="22" t="str">
        <f t="shared" si="31"/>
        <v/>
      </c>
      <c r="U78" s="31" t="str">
        <f t="shared" si="32"/>
        <v/>
      </c>
      <c r="V78" s="33" t="e">
        <f t="shared" ref="V78:V109" si="40">IF(P78=0,"no criteria",P78)</f>
        <v>#VALUE!</v>
      </c>
      <c r="W78" s="33" t="e">
        <f t="shared" ref="W78:W93" si="41">IF(V78="no criteria","no criteria",V78*0.05)</f>
        <v>#VALUE!</v>
      </c>
      <c r="X78" s="33" t="e">
        <f t="shared" ref="X78:X93" si="42">IF(W78="no criteria","no criteria",W78/(8.34*User_Flow))</f>
        <v>#VALUE!</v>
      </c>
      <c r="Y78" s="33" t="s">
        <v>1</v>
      </c>
      <c r="Z78" s="22" t="s">
        <v>1</v>
      </c>
      <c r="AA78" s="33" t="s">
        <v>1</v>
      </c>
      <c r="AB78" s="22" t="s">
        <v>1</v>
      </c>
      <c r="AC78" s="33" t="s">
        <v>1</v>
      </c>
      <c r="AD78" s="22" t="s">
        <v>1</v>
      </c>
      <c r="AE78" s="33" t="e">
        <f t="shared" ref="AE78:AE93" si="43">IF(MIN(AC78,X78,Y78,AA78)=0,"no criteria",IF(AC78&gt;0,MIN(AC78,X78,Y78),MIN(X78,Y78,AA78)))</f>
        <v>#VALUE!</v>
      </c>
      <c r="AF78" s="23" t="e">
        <f t="shared" ref="AF78:AF93" si="44">IF(AE78="no criteria","no criteria",IF(AE78=AC78,"STEL",IF(AE78=AA78,"PEL",IF(AE78=Y78,"Explosivity",IF(AE78=X78,"Pass-Through","no criteria")))))</f>
        <v>#VALUE!</v>
      </c>
    </row>
    <row r="79" spans="1:32" s="15" customFormat="1">
      <c r="A79" s="22" t="s">
        <v>145</v>
      </c>
      <c r="B79" s="23" t="s">
        <v>66</v>
      </c>
      <c r="C79" s="35">
        <v>5.8799999999999998E-4</v>
      </c>
      <c r="D79" s="35">
        <v>5.7499999999999999E-4</v>
      </c>
      <c r="E79" s="23" t="str">
        <f t="shared" si="37"/>
        <v xml:space="preserve"> </v>
      </c>
      <c r="F79" s="25" t="s">
        <v>71</v>
      </c>
      <c r="G79" s="35">
        <v>4.0000000000000001E-3</v>
      </c>
      <c r="H79" s="29" t="s">
        <v>140</v>
      </c>
      <c r="I79" s="28"/>
      <c r="J79" s="23"/>
      <c r="K79" s="43" t="s">
        <v>1</v>
      </c>
      <c r="L79" s="39" t="s">
        <v>1</v>
      </c>
      <c r="M79" s="40" t="e">
        <f t="shared" si="26"/>
        <v>#VALUE!</v>
      </c>
      <c r="N79" s="41" t="e">
        <f t="shared" si="27"/>
        <v>#VALUE!</v>
      </c>
      <c r="O79" s="41" t="str">
        <f t="shared" si="28"/>
        <v/>
      </c>
      <c r="P79" s="41" t="e">
        <f t="shared" si="38"/>
        <v>#VALUE!</v>
      </c>
      <c r="Q79" s="42" t="e">
        <f t="shared" si="39"/>
        <v>#VALUE!</v>
      </c>
      <c r="R79" s="22"/>
      <c r="S79" s="22"/>
      <c r="T79" s="22" t="str">
        <f t="shared" si="31"/>
        <v/>
      </c>
      <c r="U79" s="31" t="str">
        <f t="shared" si="32"/>
        <v/>
      </c>
      <c r="V79" s="33" t="e">
        <f t="shared" si="40"/>
        <v>#VALUE!</v>
      </c>
      <c r="W79" s="33" t="e">
        <f t="shared" si="41"/>
        <v>#VALUE!</v>
      </c>
      <c r="X79" s="33" t="e">
        <f t="shared" si="42"/>
        <v>#VALUE!</v>
      </c>
      <c r="Y79" s="33" t="s">
        <v>1</v>
      </c>
      <c r="Z79" s="22" t="s">
        <v>1</v>
      </c>
      <c r="AA79" s="33" t="s">
        <v>1</v>
      </c>
      <c r="AB79" s="22" t="s">
        <v>1</v>
      </c>
      <c r="AC79" s="33" t="s">
        <v>1</v>
      </c>
      <c r="AD79" s="22" t="s">
        <v>1</v>
      </c>
      <c r="AE79" s="33" t="e">
        <f t="shared" si="43"/>
        <v>#VALUE!</v>
      </c>
      <c r="AF79" s="23" t="e">
        <f t="shared" si="44"/>
        <v>#VALUE!</v>
      </c>
    </row>
    <row r="80" spans="1:32" s="15" customFormat="1">
      <c r="A80" s="22" t="s">
        <v>146</v>
      </c>
      <c r="B80" s="23" t="s">
        <v>66</v>
      </c>
      <c r="C80" s="35">
        <v>5.9100000000000005E-4</v>
      </c>
      <c r="D80" s="35">
        <v>5.8799999999999998E-4</v>
      </c>
      <c r="E80" s="23" t="str">
        <f t="shared" si="37"/>
        <v xml:space="preserve"> </v>
      </c>
      <c r="F80" s="25" t="s">
        <v>71</v>
      </c>
      <c r="G80" s="35">
        <v>1E-3</v>
      </c>
      <c r="H80" s="29" t="s">
        <v>140</v>
      </c>
      <c r="I80" s="28"/>
      <c r="J80" s="23"/>
      <c r="K80" s="43">
        <v>60</v>
      </c>
      <c r="L80" s="39" t="s">
        <v>64</v>
      </c>
      <c r="M80" s="40" t="e">
        <f t="shared" si="26"/>
        <v>#VALUE!</v>
      </c>
      <c r="N80" s="41" t="e">
        <f t="shared" si="27"/>
        <v>#VALUE!</v>
      </c>
      <c r="O80" s="41" t="str">
        <f t="shared" si="28"/>
        <v/>
      </c>
      <c r="P80" s="41" t="e">
        <f t="shared" si="38"/>
        <v>#VALUE!</v>
      </c>
      <c r="Q80" s="42" t="e">
        <f t="shared" si="39"/>
        <v>#VALUE!</v>
      </c>
      <c r="R80" s="22"/>
      <c r="S80" s="22"/>
      <c r="T80" s="22" t="str">
        <f t="shared" si="31"/>
        <v/>
      </c>
      <c r="U80" s="31" t="str">
        <f t="shared" si="32"/>
        <v/>
      </c>
      <c r="V80" s="33" t="e">
        <f t="shared" si="40"/>
        <v>#VALUE!</v>
      </c>
      <c r="W80" s="33" t="e">
        <f t="shared" si="41"/>
        <v>#VALUE!</v>
      </c>
      <c r="X80" s="33" t="e">
        <f t="shared" si="42"/>
        <v>#VALUE!</v>
      </c>
      <c r="Y80" s="33" t="s">
        <v>1</v>
      </c>
      <c r="Z80" s="22" t="s">
        <v>1</v>
      </c>
      <c r="AA80" s="33" t="s">
        <v>1</v>
      </c>
      <c r="AB80" s="22" t="s">
        <v>1</v>
      </c>
      <c r="AC80" s="33" t="s">
        <v>1</v>
      </c>
      <c r="AD80" s="22" t="s">
        <v>1</v>
      </c>
      <c r="AE80" s="33" t="e">
        <f t="shared" si="43"/>
        <v>#VALUE!</v>
      </c>
      <c r="AF80" s="23" t="e">
        <f t="shared" si="44"/>
        <v>#VALUE!</v>
      </c>
    </row>
    <row r="81" spans="1:32" s="15" customFormat="1">
      <c r="A81" s="22" t="s">
        <v>147</v>
      </c>
      <c r="B81" s="23" t="s">
        <v>1</v>
      </c>
      <c r="C81" s="35" t="s">
        <v>72</v>
      </c>
      <c r="D81" s="35" t="s">
        <v>72</v>
      </c>
      <c r="E81" s="23" t="str">
        <f t="shared" si="37"/>
        <v xml:space="preserve"> </v>
      </c>
      <c r="F81" s="25" t="s">
        <v>1</v>
      </c>
      <c r="G81" s="35">
        <v>0.1</v>
      </c>
      <c r="H81" s="29" t="s">
        <v>140</v>
      </c>
      <c r="I81" s="28"/>
      <c r="J81" s="23"/>
      <c r="K81" s="43" t="s">
        <v>1</v>
      </c>
      <c r="L81" s="39" t="s">
        <v>1</v>
      </c>
      <c r="M81" s="40" t="str">
        <f t="shared" si="26"/>
        <v/>
      </c>
      <c r="N81" s="41" t="e">
        <f t="shared" si="27"/>
        <v>#VALUE!</v>
      </c>
      <c r="O81" s="41" t="str">
        <f t="shared" si="28"/>
        <v/>
      </c>
      <c r="P81" s="41" t="e">
        <f t="shared" si="38"/>
        <v>#VALUE!</v>
      </c>
      <c r="Q81" s="42" t="e">
        <f t="shared" si="39"/>
        <v>#VALUE!</v>
      </c>
      <c r="R81" s="22"/>
      <c r="S81" s="22"/>
      <c r="T81" s="22" t="str">
        <f t="shared" si="31"/>
        <v/>
      </c>
      <c r="U81" s="31" t="str">
        <f t="shared" si="32"/>
        <v/>
      </c>
      <c r="V81" s="33" t="e">
        <f t="shared" si="40"/>
        <v>#VALUE!</v>
      </c>
      <c r="W81" s="33" t="e">
        <f t="shared" si="41"/>
        <v>#VALUE!</v>
      </c>
      <c r="X81" s="33" t="e">
        <f t="shared" si="42"/>
        <v>#VALUE!</v>
      </c>
      <c r="Y81" s="33" t="s">
        <v>1</v>
      </c>
      <c r="Z81" s="22" t="s">
        <v>1</v>
      </c>
      <c r="AA81" s="33" t="s">
        <v>1</v>
      </c>
      <c r="AB81" s="22" t="s">
        <v>1</v>
      </c>
      <c r="AC81" s="33" t="s">
        <v>1</v>
      </c>
      <c r="AD81" s="22" t="s">
        <v>1</v>
      </c>
      <c r="AE81" s="33" t="e">
        <f t="shared" si="43"/>
        <v>#VALUE!</v>
      </c>
      <c r="AF81" s="23" t="e">
        <f t="shared" si="44"/>
        <v>#VALUE!</v>
      </c>
    </row>
    <row r="82" spans="1:32" s="15" customFormat="1">
      <c r="A82" s="22" t="s">
        <v>148</v>
      </c>
      <c r="B82" s="23" t="s">
        <v>66</v>
      </c>
      <c r="C82" s="35">
        <v>1.44E-4</v>
      </c>
      <c r="D82" s="35">
        <v>1.35E-4</v>
      </c>
      <c r="E82" s="23" t="str">
        <f t="shared" si="37"/>
        <v xml:space="preserve"> </v>
      </c>
      <c r="F82" s="25" t="s">
        <v>71</v>
      </c>
      <c r="G82" s="35">
        <v>2E-3</v>
      </c>
      <c r="H82" s="29" t="s">
        <v>140</v>
      </c>
      <c r="I82" s="28"/>
      <c r="J82" s="23"/>
      <c r="K82" s="43">
        <v>86</v>
      </c>
      <c r="L82" s="39" t="s">
        <v>64</v>
      </c>
      <c r="M82" s="40" t="e">
        <f t="shared" si="26"/>
        <v>#VALUE!</v>
      </c>
      <c r="N82" s="41" t="e">
        <f t="shared" si="27"/>
        <v>#VALUE!</v>
      </c>
      <c r="O82" s="41" t="str">
        <f t="shared" si="28"/>
        <v/>
      </c>
      <c r="P82" s="41" t="e">
        <f t="shared" si="38"/>
        <v>#VALUE!</v>
      </c>
      <c r="Q82" s="42" t="e">
        <f t="shared" si="39"/>
        <v>#VALUE!</v>
      </c>
      <c r="R82" s="22"/>
      <c r="S82" s="22"/>
      <c r="T82" s="22" t="str">
        <f t="shared" si="31"/>
        <v/>
      </c>
      <c r="U82" s="31" t="str">
        <f t="shared" si="32"/>
        <v/>
      </c>
      <c r="V82" s="33" t="e">
        <f t="shared" si="40"/>
        <v>#VALUE!</v>
      </c>
      <c r="W82" s="33" t="e">
        <f t="shared" si="41"/>
        <v>#VALUE!</v>
      </c>
      <c r="X82" s="33" t="e">
        <f t="shared" si="42"/>
        <v>#VALUE!</v>
      </c>
      <c r="Y82" s="33" t="s">
        <v>1</v>
      </c>
      <c r="Z82" s="22" t="s">
        <v>1</v>
      </c>
      <c r="AA82" s="33" t="s">
        <v>1</v>
      </c>
      <c r="AB82" s="22" t="s">
        <v>1</v>
      </c>
      <c r="AC82" s="33" t="s">
        <v>1</v>
      </c>
      <c r="AD82" s="22" t="s">
        <v>1</v>
      </c>
      <c r="AE82" s="33" t="e">
        <f t="shared" si="43"/>
        <v>#VALUE!</v>
      </c>
      <c r="AF82" s="23" t="e">
        <f t="shared" si="44"/>
        <v>#VALUE!</v>
      </c>
    </row>
    <row r="83" spans="1:32" s="15" customFormat="1">
      <c r="A83" s="22" t="s">
        <v>149</v>
      </c>
      <c r="B83" s="23" t="s">
        <v>1</v>
      </c>
      <c r="C83" s="35" t="s">
        <v>72</v>
      </c>
      <c r="D83" s="35" t="s">
        <v>72</v>
      </c>
      <c r="E83" s="23" t="str">
        <f t="shared" si="37"/>
        <v xml:space="preserve"> </v>
      </c>
      <c r="F83" s="25" t="s">
        <v>1</v>
      </c>
      <c r="G83" s="35">
        <v>0.05</v>
      </c>
      <c r="H83" s="29" t="s">
        <v>140</v>
      </c>
      <c r="I83" s="28"/>
      <c r="J83" s="23"/>
      <c r="K83" s="43">
        <v>44</v>
      </c>
      <c r="L83" s="39" t="s">
        <v>64</v>
      </c>
      <c r="M83" s="40" t="str">
        <f t="shared" si="26"/>
        <v/>
      </c>
      <c r="N83" s="41" t="e">
        <f t="shared" si="27"/>
        <v>#VALUE!</v>
      </c>
      <c r="O83" s="41" t="str">
        <f t="shared" si="28"/>
        <v/>
      </c>
      <c r="P83" s="41" t="e">
        <f t="shared" si="38"/>
        <v>#VALUE!</v>
      </c>
      <c r="Q83" s="42" t="e">
        <f t="shared" si="39"/>
        <v>#VALUE!</v>
      </c>
      <c r="R83" s="22"/>
      <c r="S83" s="22"/>
      <c r="T83" s="22" t="str">
        <f t="shared" si="31"/>
        <v/>
      </c>
      <c r="U83" s="31" t="str">
        <f t="shared" si="32"/>
        <v/>
      </c>
      <c r="V83" s="33" t="e">
        <f t="shared" si="40"/>
        <v>#VALUE!</v>
      </c>
      <c r="W83" s="33" t="e">
        <f t="shared" si="41"/>
        <v>#VALUE!</v>
      </c>
      <c r="X83" s="33" t="e">
        <f t="shared" si="42"/>
        <v>#VALUE!</v>
      </c>
      <c r="Y83" s="33" t="s">
        <v>1</v>
      </c>
      <c r="Z83" s="22" t="s">
        <v>1</v>
      </c>
      <c r="AA83" s="33" t="s">
        <v>1</v>
      </c>
      <c r="AB83" s="22" t="s">
        <v>1</v>
      </c>
      <c r="AC83" s="33" t="s">
        <v>1</v>
      </c>
      <c r="AD83" s="22" t="s">
        <v>1</v>
      </c>
      <c r="AE83" s="33" t="e">
        <f t="shared" si="43"/>
        <v>#VALUE!</v>
      </c>
      <c r="AF83" s="23" t="e">
        <f t="shared" si="44"/>
        <v>#VALUE!</v>
      </c>
    </row>
    <row r="84" spans="1:32" s="15" customFormat="1">
      <c r="A84" s="22" t="s">
        <v>150</v>
      </c>
      <c r="B84" s="23" t="s">
        <v>1</v>
      </c>
      <c r="C84" s="35" t="s">
        <v>72</v>
      </c>
      <c r="D84" s="35" t="s">
        <v>72</v>
      </c>
      <c r="E84" s="23" t="str">
        <f t="shared" si="37"/>
        <v xml:space="preserve"> </v>
      </c>
      <c r="F84" s="25" t="s">
        <v>1</v>
      </c>
      <c r="G84" s="35">
        <v>2E-3</v>
      </c>
      <c r="H84" s="29" t="s">
        <v>140</v>
      </c>
      <c r="I84" s="28"/>
      <c r="J84" s="23"/>
      <c r="K84" s="43">
        <v>50</v>
      </c>
      <c r="L84" s="39" t="s">
        <v>64</v>
      </c>
      <c r="M84" s="40" t="str">
        <f t="shared" si="26"/>
        <v/>
      </c>
      <c r="N84" s="41" t="e">
        <f t="shared" si="27"/>
        <v>#VALUE!</v>
      </c>
      <c r="O84" s="41" t="str">
        <f t="shared" si="28"/>
        <v/>
      </c>
      <c r="P84" s="41" t="e">
        <f t="shared" si="38"/>
        <v>#VALUE!</v>
      </c>
      <c r="Q84" s="42" t="e">
        <f t="shared" si="39"/>
        <v>#VALUE!</v>
      </c>
      <c r="R84" s="22"/>
      <c r="S84" s="22"/>
      <c r="T84" s="22" t="str">
        <f t="shared" si="31"/>
        <v/>
      </c>
      <c r="U84" s="31" t="str">
        <f t="shared" si="32"/>
        <v/>
      </c>
      <c r="V84" s="33" t="e">
        <f t="shared" si="40"/>
        <v>#VALUE!</v>
      </c>
      <c r="W84" s="33" t="e">
        <f t="shared" si="41"/>
        <v>#VALUE!</v>
      </c>
      <c r="X84" s="33" t="e">
        <f t="shared" si="42"/>
        <v>#VALUE!</v>
      </c>
      <c r="Y84" s="33" t="s">
        <v>1</v>
      </c>
      <c r="Z84" s="22" t="s">
        <v>1</v>
      </c>
      <c r="AA84" s="33" t="s">
        <v>1</v>
      </c>
      <c r="AB84" s="22" t="s">
        <v>1</v>
      </c>
      <c r="AC84" s="33" t="s">
        <v>1</v>
      </c>
      <c r="AD84" s="22" t="s">
        <v>1</v>
      </c>
      <c r="AE84" s="33" t="e">
        <f t="shared" si="43"/>
        <v>#VALUE!</v>
      </c>
      <c r="AF84" s="23" t="e">
        <f t="shared" si="44"/>
        <v>#VALUE!</v>
      </c>
    </row>
    <row r="85" spans="1:32" s="15" customFormat="1">
      <c r="A85" s="22" t="s">
        <v>151</v>
      </c>
      <c r="B85" s="23" t="s">
        <v>1</v>
      </c>
      <c r="C85" s="35" t="s">
        <v>72</v>
      </c>
      <c r="D85" s="35" t="s">
        <v>72</v>
      </c>
      <c r="E85" s="23" t="str">
        <f t="shared" si="37"/>
        <v xml:space="preserve"> </v>
      </c>
      <c r="F85" s="25" t="s">
        <v>1</v>
      </c>
      <c r="G85" s="35">
        <v>0.01</v>
      </c>
      <c r="H85" s="29" t="s">
        <v>140</v>
      </c>
      <c r="I85" s="28"/>
      <c r="J85" s="23"/>
      <c r="K85" s="43">
        <v>74</v>
      </c>
      <c r="L85" s="39" t="s">
        <v>64</v>
      </c>
      <c r="M85" s="40" t="str">
        <f t="shared" si="26"/>
        <v/>
      </c>
      <c r="N85" s="41" t="e">
        <f t="shared" si="27"/>
        <v>#VALUE!</v>
      </c>
      <c r="O85" s="41" t="str">
        <f t="shared" si="28"/>
        <v/>
      </c>
      <c r="P85" s="41" t="e">
        <f t="shared" si="38"/>
        <v>#VALUE!</v>
      </c>
      <c r="Q85" s="42" t="e">
        <f t="shared" si="39"/>
        <v>#VALUE!</v>
      </c>
      <c r="R85" s="22"/>
      <c r="S85" s="22"/>
      <c r="T85" s="22" t="str">
        <f t="shared" si="31"/>
        <v/>
      </c>
      <c r="U85" s="31" t="str">
        <f t="shared" si="32"/>
        <v/>
      </c>
      <c r="V85" s="33" t="e">
        <f t="shared" si="40"/>
        <v>#VALUE!</v>
      </c>
      <c r="W85" s="33" t="e">
        <f t="shared" si="41"/>
        <v>#VALUE!</v>
      </c>
      <c r="X85" s="33" t="e">
        <f t="shared" si="42"/>
        <v>#VALUE!</v>
      </c>
      <c r="Y85" s="33" t="s">
        <v>1</v>
      </c>
      <c r="Z85" s="22" t="s">
        <v>1</v>
      </c>
      <c r="AA85" s="33" t="s">
        <v>1</v>
      </c>
      <c r="AB85" s="22" t="s">
        <v>1</v>
      </c>
      <c r="AC85" s="33" t="s">
        <v>1</v>
      </c>
      <c r="AD85" s="22" t="s">
        <v>1</v>
      </c>
      <c r="AE85" s="33" t="e">
        <f t="shared" si="43"/>
        <v>#VALUE!</v>
      </c>
      <c r="AF85" s="23" t="e">
        <f t="shared" si="44"/>
        <v>#VALUE!</v>
      </c>
    </row>
    <row r="86" spans="1:32" s="15" customFormat="1">
      <c r="A86" s="22" t="s">
        <v>152</v>
      </c>
      <c r="B86" s="23" t="s">
        <v>66</v>
      </c>
      <c r="C86" s="35">
        <v>2.14E-4</v>
      </c>
      <c r="D86" s="35">
        <v>2.0799999999999999E-4</v>
      </c>
      <c r="E86" s="23" t="str">
        <f t="shared" si="37"/>
        <v xml:space="preserve"> </v>
      </c>
      <c r="F86" s="25" t="s">
        <v>71</v>
      </c>
      <c r="G86" s="35">
        <v>4.0000000000000001E-3</v>
      </c>
      <c r="H86" s="29" t="s">
        <v>140</v>
      </c>
      <c r="I86" s="28"/>
      <c r="J86" s="23"/>
      <c r="K86" s="43">
        <v>76</v>
      </c>
      <c r="L86" s="39" t="s">
        <v>64</v>
      </c>
      <c r="M86" s="40" t="e">
        <f t="shared" si="26"/>
        <v>#VALUE!</v>
      </c>
      <c r="N86" s="41" t="e">
        <f t="shared" si="27"/>
        <v>#VALUE!</v>
      </c>
      <c r="O86" s="41" t="str">
        <f t="shared" si="28"/>
        <v/>
      </c>
      <c r="P86" s="41" t="e">
        <f t="shared" si="38"/>
        <v>#VALUE!</v>
      </c>
      <c r="Q86" s="42" t="e">
        <f t="shared" si="39"/>
        <v>#VALUE!</v>
      </c>
      <c r="R86" s="22"/>
      <c r="S86" s="22"/>
      <c r="T86" s="22" t="str">
        <f t="shared" si="31"/>
        <v/>
      </c>
      <c r="U86" s="31" t="str">
        <f t="shared" si="32"/>
        <v/>
      </c>
      <c r="V86" s="33" t="e">
        <f t="shared" si="40"/>
        <v>#VALUE!</v>
      </c>
      <c r="W86" s="33" t="e">
        <f t="shared" si="41"/>
        <v>#VALUE!</v>
      </c>
      <c r="X86" s="33" t="e">
        <f t="shared" si="42"/>
        <v>#VALUE!</v>
      </c>
      <c r="Y86" s="33" t="s">
        <v>1</v>
      </c>
      <c r="Z86" s="22" t="s">
        <v>1</v>
      </c>
      <c r="AA86" s="33" t="s">
        <v>1</v>
      </c>
      <c r="AB86" s="22" t="s">
        <v>1</v>
      </c>
      <c r="AC86" s="33" t="s">
        <v>1</v>
      </c>
      <c r="AD86" s="22" t="s">
        <v>1</v>
      </c>
      <c r="AE86" s="33" t="e">
        <f t="shared" si="43"/>
        <v>#VALUE!</v>
      </c>
      <c r="AF86" s="23" t="e">
        <f t="shared" si="44"/>
        <v>#VALUE!</v>
      </c>
    </row>
    <row r="87" spans="1:32" s="15" customFormat="1">
      <c r="A87" s="22" t="s">
        <v>153</v>
      </c>
      <c r="B87" s="23" t="s">
        <v>1</v>
      </c>
      <c r="C87" s="35" t="s">
        <v>72</v>
      </c>
      <c r="D87" s="35" t="s">
        <v>72</v>
      </c>
      <c r="E87" s="23" t="str">
        <f t="shared" si="37"/>
        <v xml:space="preserve"> </v>
      </c>
      <c r="F87" s="25" t="s">
        <v>1</v>
      </c>
      <c r="G87" s="35">
        <v>0.01</v>
      </c>
      <c r="H87" s="29" t="s">
        <v>140</v>
      </c>
      <c r="I87" s="28"/>
      <c r="J87" s="23"/>
      <c r="K87" s="43">
        <v>38</v>
      </c>
      <c r="L87" s="39" t="s">
        <v>64</v>
      </c>
      <c r="M87" s="40" t="str">
        <f t="shared" si="26"/>
        <v/>
      </c>
      <c r="N87" s="41" t="e">
        <f t="shared" si="27"/>
        <v>#VALUE!</v>
      </c>
      <c r="O87" s="41" t="str">
        <f t="shared" si="28"/>
        <v/>
      </c>
      <c r="P87" s="41" t="e">
        <f t="shared" si="38"/>
        <v>#VALUE!</v>
      </c>
      <c r="Q87" s="42" t="e">
        <f t="shared" si="39"/>
        <v>#VALUE!</v>
      </c>
      <c r="R87" s="22"/>
      <c r="S87" s="22"/>
      <c r="T87" s="22" t="str">
        <f t="shared" si="31"/>
        <v/>
      </c>
      <c r="U87" s="31" t="str">
        <f t="shared" si="32"/>
        <v/>
      </c>
      <c r="V87" s="33" t="e">
        <f t="shared" si="40"/>
        <v>#VALUE!</v>
      </c>
      <c r="W87" s="33" t="e">
        <f t="shared" si="41"/>
        <v>#VALUE!</v>
      </c>
      <c r="X87" s="33" t="e">
        <f t="shared" si="42"/>
        <v>#VALUE!</v>
      </c>
      <c r="Y87" s="33" t="s">
        <v>1</v>
      </c>
      <c r="Z87" s="22" t="s">
        <v>1</v>
      </c>
      <c r="AA87" s="33" t="s">
        <v>1</v>
      </c>
      <c r="AB87" s="22" t="s">
        <v>1</v>
      </c>
      <c r="AC87" s="33" t="s">
        <v>1</v>
      </c>
      <c r="AD87" s="22" t="s">
        <v>1</v>
      </c>
      <c r="AE87" s="33" t="e">
        <f t="shared" si="43"/>
        <v>#VALUE!</v>
      </c>
      <c r="AF87" s="23" t="e">
        <f t="shared" si="44"/>
        <v>#VALUE!</v>
      </c>
    </row>
    <row r="88" spans="1:32" s="15" customFormat="1">
      <c r="A88" s="22" t="s">
        <v>154</v>
      </c>
      <c r="B88" s="23" t="s">
        <v>1</v>
      </c>
      <c r="C88" s="35" t="s">
        <v>72</v>
      </c>
      <c r="D88" s="35" t="s">
        <v>72</v>
      </c>
      <c r="E88" s="23" t="str">
        <f t="shared" si="37"/>
        <v xml:space="preserve"> </v>
      </c>
      <c r="F88" s="25" t="s">
        <v>1</v>
      </c>
      <c r="G88" s="35">
        <v>0.03</v>
      </c>
      <c r="H88" s="29" t="s">
        <v>140</v>
      </c>
      <c r="I88" s="28"/>
      <c r="J88" s="23"/>
      <c r="K88" s="43">
        <v>59.5</v>
      </c>
      <c r="L88" s="39" t="s">
        <v>64</v>
      </c>
      <c r="M88" s="40" t="str">
        <f t="shared" si="26"/>
        <v/>
      </c>
      <c r="N88" s="41" t="e">
        <f t="shared" si="27"/>
        <v>#VALUE!</v>
      </c>
      <c r="O88" s="41" t="str">
        <f t="shared" si="28"/>
        <v/>
      </c>
      <c r="P88" s="41" t="e">
        <f t="shared" si="38"/>
        <v>#VALUE!</v>
      </c>
      <c r="Q88" s="42" t="e">
        <f t="shared" si="39"/>
        <v>#VALUE!</v>
      </c>
      <c r="R88" s="22"/>
      <c r="S88" s="22"/>
      <c r="T88" s="22" t="str">
        <f t="shared" si="31"/>
        <v/>
      </c>
      <c r="U88" s="31" t="str">
        <f t="shared" si="32"/>
        <v/>
      </c>
      <c r="V88" s="33" t="e">
        <f t="shared" si="40"/>
        <v>#VALUE!</v>
      </c>
      <c r="W88" s="33" t="e">
        <f t="shared" si="41"/>
        <v>#VALUE!</v>
      </c>
      <c r="X88" s="33" t="e">
        <f t="shared" si="42"/>
        <v>#VALUE!</v>
      </c>
      <c r="Y88" s="33" t="s">
        <v>1</v>
      </c>
      <c r="Z88" s="22" t="s">
        <v>1</v>
      </c>
      <c r="AA88" s="33" t="s">
        <v>1</v>
      </c>
      <c r="AB88" s="22" t="s">
        <v>1</v>
      </c>
      <c r="AC88" s="33" t="s">
        <v>1</v>
      </c>
      <c r="AD88" s="22" t="s">
        <v>1</v>
      </c>
      <c r="AE88" s="33" t="e">
        <f t="shared" si="43"/>
        <v>#VALUE!</v>
      </c>
      <c r="AF88" s="23" t="e">
        <f t="shared" si="44"/>
        <v>#VALUE!</v>
      </c>
    </row>
    <row r="89" spans="1:32" s="15" customFormat="1">
      <c r="A89" s="22" t="s">
        <v>155</v>
      </c>
      <c r="B89" s="23" t="s">
        <v>1</v>
      </c>
      <c r="C89" s="35" t="s">
        <v>72</v>
      </c>
      <c r="D89" s="35" t="s">
        <v>72</v>
      </c>
      <c r="E89" s="23" t="str">
        <f t="shared" si="37"/>
        <v xml:space="preserve"> </v>
      </c>
      <c r="F89" s="25" t="s">
        <v>1</v>
      </c>
      <c r="G89" s="35">
        <v>1E-3</v>
      </c>
      <c r="H89" s="29" t="s">
        <v>140</v>
      </c>
      <c r="I89" s="28"/>
      <c r="J89" s="23"/>
      <c r="K89" s="43" t="s">
        <v>1</v>
      </c>
      <c r="L89" s="39" t="s">
        <v>1</v>
      </c>
      <c r="M89" s="40" t="str">
        <f t="shared" si="26"/>
        <v/>
      </c>
      <c r="N89" s="41" t="e">
        <f t="shared" si="27"/>
        <v>#VALUE!</v>
      </c>
      <c r="O89" s="41" t="str">
        <f t="shared" si="28"/>
        <v/>
      </c>
      <c r="P89" s="41" t="e">
        <f t="shared" si="38"/>
        <v>#VALUE!</v>
      </c>
      <c r="Q89" s="42" t="e">
        <f t="shared" si="39"/>
        <v>#VALUE!</v>
      </c>
      <c r="R89" s="22"/>
      <c r="S89" s="22"/>
      <c r="T89" s="22" t="str">
        <f t="shared" si="31"/>
        <v/>
      </c>
      <c r="U89" s="31" t="str">
        <f t="shared" si="32"/>
        <v/>
      </c>
      <c r="V89" s="33" t="e">
        <f t="shared" si="40"/>
        <v>#VALUE!</v>
      </c>
      <c r="W89" s="33" t="e">
        <f t="shared" si="41"/>
        <v>#VALUE!</v>
      </c>
      <c r="X89" s="33" t="e">
        <f t="shared" si="42"/>
        <v>#VALUE!</v>
      </c>
      <c r="Y89" s="33" t="s">
        <v>1</v>
      </c>
      <c r="Z89" s="22" t="s">
        <v>1</v>
      </c>
      <c r="AA89" s="33" t="s">
        <v>1</v>
      </c>
      <c r="AB89" s="22" t="s">
        <v>1</v>
      </c>
      <c r="AC89" s="33" t="s">
        <v>1</v>
      </c>
      <c r="AD89" s="22" t="s">
        <v>1</v>
      </c>
      <c r="AE89" s="33" t="e">
        <f t="shared" si="43"/>
        <v>#VALUE!</v>
      </c>
      <c r="AF89" s="23" t="e">
        <f t="shared" si="44"/>
        <v>#VALUE!</v>
      </c>
    </row>
    <row r="90" spans="1:32" s="15" customFormat="1">
      <c r="A90" s="22" t="s">
        <v>156</v>
      </c>
      <c r="B90" s="23" t="s">
        <v>66</v>
      </c>
      <c r="C90" s="35" t="s">
        <v>72</v>
      </c>
      <c r="D90" s="35" t="s">
        <v>72</v>
      </c>
      <c r="E90" s="23" t="str">
        <f t="shared" si="37"/>
        <v xml:space="preserve"> </v>
      </c>
      <c r="F90" s="25" t="s">
        <v>1</v>
      </c>
      <c r="G90" s="35">
        <v>1.2999999999999999E-2</v>
      </c>
      <c r="H90" s="29" t="s">
        <v>140</v>
      </c>
      <c r="I90" s="28"/>
      <c r="J90" s="23"/>
      <c r="K90" s="43" t="s">
        <v>1</v>
      </c>
      <c r="L90" s="39" t="s">
        <v>1</v>
      </c>
      <c r="M90" s="40" t="str">
        <f t="shared" si="26"/>
        <v/>
      </c>
      <c r="N90" s="41" t="e">
        <f t="shared" si="27"/>
        <v>#VALUE!</v>
      </c>
      <c r="O90" s="41" t="str">
        <f t="shared" si="28"/>
        <v/>
      </c>
      <c r="P90" s="41" t="e">
        <f t="shared" si="38"/>
        <v>#VALUE!</v>
      </c>
      <c r="Q90" s="42" t="e">
        <f t="shared" si="39"/>
        <v>#VALUE!</v>
      </c>
      <c r="R90" s="22"/>
      <c r="S90" s="22"/>
      <c r="T90" s="22" t="str">
        <f t="shared" si="31"/>
        <v/>
      </c>
      <c r="U90" s="31" t="str">
        <f t="shared" si="32"/>
        <v/>
      </c>
      <c r="V90" s="33" t="e">
        <f t="shared" si="40"/>
        <v>#VALUE!</v>
      </c>
      <c r="W90" s="33" t="e">
        <f t="shared" si="41"/>
        <v>#VALUE!</v>
      </c>
      <c r="X90" s="33" t="e">
        <f t="shared" si="42"/>
        <v>#VALUE!</v>
      </c>
      <c r="Y90" s="33" t="s">
        <v>1</v>
      </c>
      <c r="Z90" s="22" t="s">
        <v>1</v>
      </c>
      <c r="AA90" s="33" t="s">
        <v>1</v>
      </c>
      <c r="AB90" s="22" t="s">
        <v>1</v>
      </c>
      <c r="AC90" s="33" t="s">
        <v>1</v>
      </c>
      <c r="AD90" s="22" t="s">
        <v>1</v>
      </c>
      <c r="AE90" s="33" t="e">
        <f t="shared" si="43"/>
        <v>#VALUE!</v>
      </c>
      <c r="AF90" s="23" t="e">
        <f t="shared" si="44"/>
        <v>#VALUE!</v>
      </c>
    </row>
    <row r="91" spans="1:32" s="15" customFormat="1">
      <c r="A91" s="22" t="s">
        <v>157</v>
      </c>
      <c r="B91" s="23" t="s">
        <v>66</v>
      </c>
      <c r="C91" s="35" t="s">
        <v>72</v>
      </c>
      <c r="D91" s="35" t="s">
        <v>72</v>
      </c>
      <c r="E91" s="23" t="str">
        <f t="shared" si="37"/>
        <v xml:space="preserve"> </v>
      </c>
      <c r="F91" s="25" t="s">
        <v>1</v>
      </c>
      <c r="G91" s="35">
        <v>2.0000000000000001E-4</v>
      </c>
      <c r="H91" s="29" t="s">
        <v>140</v>
      </c>
      <c r="I91" s="28"/>
      <c r="J91" s="23"/>
      <c r="K91" s="43" t="s">
        <v>1</v>
      </c>
      <c r="L91" s="39" t="s">
        <v>1</v>
      </c>
      <c r="M91" s="40" t="str">
        <f t="shared" si="26"/>
        <v/>
      </c>
      <c r="N91" s="41" t="e">
        <f t="shared" si="27"/>
        <v>#VALUE!</v>
      </c>
      <c r="O91" s="41" t="str">
        <f t="shared" si="28"/>
        <v/>
      </c>
      <c r="P91" s="41" t="e">
        <f t="shared" si="38"/>
        <v>#VALUE!</v>
      </c>
      <c r="Q91" s="42" t="e">
        <f t="shared" si="39"/>
        <v>#VALUE!</v>
      </c>
      <c r="R91" s="22"/>
      <c r="S91" s="22"/>
      <c r="T91" s="22" t="str">
        <f t="shared" si="31"/>
        <v/>
      </c>
      <c r="U91" s="31" t="str">
        <f t="shared" si="32"/>
        <v/>
      </c>
      <c r="V91" s="33" t="e">
        <f t="shared" si="40"/>
        <v>#VALUE!</v>
      </c>
      <c r="W91" s="33" t="e">
        <f t="shared" si="41"/>
        <v>#VALUE!</v>
      </c>
      <c r="X91" s="33" t="e">
        <f t="shared" si="42"/>
        <v>#VALUE!</v>
      </c>
      <c r="Y91" s="33" t="s">
        <v>1</v>
      </c>
      <c r="Z91" s="22" t="s">
        <v>1</v>
      </c>
      <c r="AA91" s="33" t="s">
        <v>1</v>
      </c>
      <c r="AB91" s="22" t="s">
        <v>1</v>
      </c>
      <c r="AC91" s="33" t="s">
        <v>1</v>
      </c>
      <c r="AD91" s="22" t="s">
        <v>1</v>
      </c>
      <c r="AE91" s="33" t="e">
        <f t="shared" si="43"/>
        <v>#VALUE!</v>
      </c>
      <c r="AF91" s="23" t="e">
        <f t="shared" si="44"/>
        <v>#VALUE!</v>
      </c>
    </row>
    <row r="92" spans="1:32" s="15" customFormat="1">
      <c r="A92" s="22" t="s">
        <v>158</v>
      </c>
      <c r="B92" s="23" t="s">
        <v>1</v>
      </c>
      <c r="C92" s="35" t="s">
        <v>72</v>
      </c>
      <c r="D92" s="35">
        <v>100</v>
      </c>
      <c r="E92" s="23" t="str">
        <f t="shared" si="37"/>
        <v xml:space="preserve"> </v>
      </c>
      <c r="F92" s="25" t="s">
        <v>71</v>
      </c>
      <c r="G92" s="29" t="s">
        <v>72</v>
      </c>
      <c r="H92" s="29"/>
      <c r="I92" s="28"/>
      <c r="J92" s="23"/>
      <c r="K92" s="43">
        <v>37</v>
      </c>
      <c r="L92" s="39" t="s">
        <v>64</v>
      </c>
      <c r="M92" s="40" t="str">
        <f t="shared" si="26"/>
        <v/>
      </c>
      <c r="N92" s="41" t="str">
        <f t="shared" si="27"/>
        <v/>
      </c>
      <c r="O92" s="41" t="str">
        <f t="shared" si="28"/>
        <v/>
      </c>
      <c r="P92" s="41" t="str">
        <f t="shared" si="38"/>
        <v>no criteria</v>
      </c>
      <c r="Q92" s="42" t="str">
        <f t="shared" si="39"/>
        <v/>
      </c>
      <c r="R92" s="22"/>
      <c r="S92" s="22"/>
      <c r="T92" s="22" t="str">
        <f t="shared" si="31"/>
        <v/>
      </c>
      <c r="U92" s="31" t="str">
        <f t="shared" si="32"/>
        <v/>
      </c>
      <c r="V92" s="33" t="str">
        <f t="shared" si="40"/>
        <v>no criteria</v>
      </c>
      <c r="W92" s="33" t="str">
        <f t="shared" si="41"/>
        <v>no criteria</v>
      </c>
      <c r="X92" s="33" t="str">
        <f t="shared" si="42"/>
        <v>no criteria</v>
      </c>
      <c r="Y92" s="33" t="s">
        <v>1</v>
      </c>
      <c r="Z92" s="22" t="s">
        <v>1</v>
      </c>
      <c r="AA92" s="33" t="s">
        <v>1</v>
      </c>
      <c r="AB92" s="22" t="s">
        <v>1</v>
      </c>
      <c r="AC92" s="33" t="s">
        <v>1</v>
      </c>
      <c r="AD92" s="22" t="s">
        <v>1</v>
      </c>
      <c r="AE92" s="33" t="str">
        <f t="shared" si="43"/>
        <v>no criteria</v>
      </c>
      <c r="AF92" s="23" t="str">
        <f t="shared" si="44"/>
        <v>no criteria</v>
      </c>
    </row>
    <row r="93" spans="1:32" s="15" customFormat="1">
      <c r="A93" s="22" t="s">
        <v>159</v>
      </c>
      <c r="B93" s="23" t="s">
        <v>1</v>
      </c>
      <c r="C93" s="35" t="s">
        <v>72</v>
      </c>
      <c r="D93" s="35">
        <v>10</v>
      </c>
      <c r="E93" s="23" t="str">
        <f t="shared" si="37"/>
        <v xml:space="preserve"> </v>
      </c>
      <c r="F93" s="25" t="s">
        <v>71</v>
      </c>
      <c r="G93" s="29" t="s">
        <v>72</v>
      </c>
      <c r="H93" s="29"/>
      <c r="I93" s="28"/>
      <c r="J93" s="23"/>
      <c r="K93" s="43">
        <v>43</v>
      </c>
      <c r="L93" s="39" t="s">
        <v>64</v>
      </c>
      <c r="M93" s="40" t="str">
        <f t="shared" si="26"/>
        <v/>
      </c>
      <c r="N93" s="41" t="str">
        <f t="shared" si="27"/>
        <v/>
      </c>
      <c r="O93" s="41" t="str">
        <f t="shared" si="28"/>
        <v/>
      </c>
      <c r="P93" s="41" t="str">
        <f t="shared" si="38"/>
        <v>no criteria</v>
      </c>
      <c r="Q93" s="42" t="str">
        <f t="shared" si="39"/>
        <v/>
      </c>
      <c r="R93" s="22"/>
      <c r="S93" s="22"/>
      <c r="T93" s="22" t="str">
        <f t="shared" si="31"/>
        <v/>
      </c>
      <c r="U93" s="31" t="str">
        <f t="shared" si="32"/>
        <v/>
      </c>
      <c r="V93" s="33" t="str">
        <f t="shared" si="40"/>
        <v>no criteria</v>
      </c>
      <c r="W93" s="33" t="str">
        <f t="shared" si="41"/>
        <v>no criteria</v>
      </c>
      <c r="X93" s="33" t="str">
        <f t="shared" si="42"/>
        <v>no criteria</v>
      </c>
      <c r="Y93" s="33" t="s">
        <v>1</v>
      </c>
      <c r="Z93" s="22" t="s">
        <v>1</v>
      </c>
      <c r="AA93" s="33" t="s">
        <v>1</v>
      </c>
      <c r="AB93" s="22" t="s">
        <v>1</v>
      </c>
      <c r="AC93" s="33" t="s">
        <v>1</v>
      </c>
      <c r="AD93" s="22" t="s">
        <v>1</v>
      </c>
      <c r="AE93" s="33" t="str">
        <f t="shared" si="43"/>
        <v>no criteria</v>
      </c>
      <c r="AF93" s="23" t="str">
        <f t="shared" si="44"/>
        <v>no criteria</v>
      </c>
    </row>
    <row r="94" spans="1:32" s="15" customFormat="1" ht="18">
      <c r="A94" s="37" t="s">
        <v>160</v>
      </c>
      <c r="B94" s="23" t="s">
        <v>1</v>
      </c>
      <c r="C94" s="29" t="s">
        <v>1</v>
      </c>
      <c r="D94" s="23" t="s">
        <v>1</v>
      </c>
      <c r="E94" s="23" t="s">
        <v>1</v>
      </c>
      <c r="F94" s="25" t="s">
        <v>1</v>
      </c>
      <c r="G94" s="29" t="s">
        <v>1</v>
      </c>
      <c r="H94" s="29"/>
      <c r="I94" s="28"/>
      <c r="J94" s="23"/>
      <c r="K94" s="43" t="s">
        <v>1</v>
      </c>
      <c r="L94" s="39" t="s">
        <v>1</v>
      </c>
      <c r="M94" s="40" t="s">
        <v>1</v>
      </c>
      <c r="N94" s="41" t="s">
        <v>1</v>
      </c>
      <c r="O94" s="41" t="str">
        <f t="shared" si="28"/>
        <v/>
      </c>
      <c r="P94" s="41" t="s">
        <v>1</v>
      </c>
      <c r="Q94" s="42" t="s">
        <v>1</v>
      </c>
      <c r="R94" s="22"/>
      <c r="S94" s="22"/>
      <c r="T94" s="22" t="str">
        <f t="shared" si="31"/>
        <v/>
      </c>
      <c r="U94" s="31" t="str">
        <f t="shared" si="32"/>
        <v/>
      </c>
      <c r="V94" s="33" t="str">
        <f t="shared" si="40"/>
        <v xml:space="preserve"> </v>
      </c>
      <c r="W94" s="33" t="s">
        <v>1</v>
      </c>
      <c r="X94" s="33" t="s">
        <v>1</v>
      </c>
      <c r="Y94" s="33" t="s">
        <v>1</v>
      </c>
      <c r="Z94" s="22" t="s">
        <v>1</v>
      </c>
      <c r="AA94" s="33" t="s">
        <v>1</v>
      </c>
      <c r="AB94" s="22" t="s">
        <v>1</v>
      </c>
      <c r="AC94" s="33" t="s">
        <v>1</v>
      </c>
      <c r="AD94" s="22" t="s">
        <v>1</v>
      </c>
      <c r="AE94" s="33" t="s">
        <v>1</v>
      </c>
      <c r="AF94" s="23" t="s">
        <v>1</v>
      </c>
    </row>
    <row r="95" spans="1:32">
      <c r="A95" s="22" t="s">
        <v>70</v>
      </c>
      <c r="B95" s="23" t="s">
        <v>66</v>
      </c>
      <c r="C95" s="23">
        <v>71.400000000000006</v>
      </c>
      <c r="D95" s="23">
        <v>1.19</v>
      </c>
      <c r="E95" s="23" t="str">
        <f>IF(B95="c",$E$6,$E$5)</f>
        <v xml:space="preserve"> </v>
      </c>
      <c r="F95" s="25" t="s">
        <v>71</v>
      </c>
      <c r="G95" s="29" t="s">
        <v>72</v>
      </c>
      <c r="H95" s="29"/>
      <c r="I95" s="28">
        <v>100</v>
      </c>
      <c r="J95" s="26" t="s">
        <v>73</v>
      </c>
      <c r="K95" s="39">
        <v>80</v>
      </c>
      <c r="L95" s="43" t="s">
        <v>73</v>
      </c>
      <c r="M95" s="40" t="e">
        <f>IF(streamtype="WS",IF(D95="no stdrd","",8.34*D95/1000*(POTWQ+AverageQ)/(1-K95/100)),IF(C95="no stdrd","",8.34*C95/1000*(POTWQ+AverageQ)/(1-K95/100)))</f>
        <v>#VALUE!</v>
      </c>
      <c r="N95" s="41" t="str">
        <f t="shared" ref="N95:N120" si="45">IF(G95="no stdrd","",8.34*G95/1000*(SevenQ10+POTWQ)/(1-K95/100))</f>
        <v/>
      </c>
      <c r="O95" s="41" t="e">
        <f t="shared" si="28"/>
        <v>#VALUE!</v>
      </c>
      <c r="P95" s="41" t="e">
        <f t="shared" ref="P95:P120" si="46">IF(MIN(M95,N95,O95)=0,"no criteria",MIN(M95,N95,O95))</f>
        <v>#VALUE!</v>
      </c>
      <c r="Q95" s="42" t="e">
        <f t="shared" ref="Q95:Q120" si="47">IF(P95=M95,"Human Health",IF(P95=N95,"Fresh Screen",IF(P95=O95,"Inhibition","")))</f>
        <v>#VALUE!</v>
      </c>
      <c r="R95" s="22"/>
      <c r="S95" s="22">
        <v>5.5</v>
      </c>
      <c r="T95" s="22" t="e">
        <f t="shared" si="31"/>
        <v>#VALUE!</v>
      </c>
      <c r="U95" s="31" t="e">
        <f t="shared" si="32"/>
        <v>#VALUE!</v>
      </c>
      <c r="V95" s="33" t="e">
        <f t="shared" si="40"/>
        <v>#VALUE!</v>
      </c>
      <c r="W95" s="33" t="e">
        <f t="shared" ref="W95:W120" si="48">IF(V95="no criteria","no criteria",V95*0.05)</f>
        <v>#VALUE!</v>
      </c>
      <c r="X95" s="33" t="e">
        <f t="shared" ref="X95:X120" si="49">IF(W95="no criteria","no criteria",W95/(8.34*User_Flow))</f>
        <v>#VALUE!</v>
      </c>
      <c r="Y95" s="22">
        <v>20</v>
      </c>
      <c r="Z95" s="22" t="s">
        <v>68</v>
      </c>
      <c r="AA95" s="22">
        <v>0.14000000000000001</v>
      </c>
      <c r="AB95" s="22" t="s">
        <v>68</v>
      </c>
      <c r="AC95" s="22">
        <v>0.35</v>
      </c>
      <c r="AD95" s="22" t="s">
        <v>69</v>
      </c>
      <c r="AE95" s="33" t="e">
        <f t="shared" ref="AE95:AE120" si="50">IF(MIN(AC95,X95,Y95,AA95)=0,"no criteria",IF(AC95&gt;0,MIN(AC95,X95,Y95),MIN(X95,Y95,AA95)))</f>
        <v>#VALUE!</v>
      </c>
      <c r="AF95" s="23" t="e">
        <f t="shared" ref="AF95:AF120" si="51">IF(AE95="no criteria","no criteria",IF(AE95=AC95,"STEL",IF(AE95=AA95,"PEL",IF(AE95=Y95,"Explosivity",IF(AE95=X95,"Pass-Through","no criteria")))))</f>
        <v>#VALUE!</v>
      </c>
    </row>
    <row r="96" spans="1:32">
      <c r="A96" s="22" t="s">
        <v>99</v>
      </c>
      <c r="B96" s="23"/>
      <c r="C96" s="23">
        <v>325</v>
      </c>
      <c r="D96" s="23" t="s">
        <v>72</v>
      </c>
      <c r="E96" s="23" t="str">
        <f>IF(B96="c",$E$6,$E$5)</f>
        <v xml:space="preserve"> </v>
      </c>
      <c r="F96" s="25" t="s">
        <v>62</v>
      </c>
      <c r="G96" s="29">
        <v>453</v>
      </c>
      <c r="H96" s="36" t="s">
        <v>63</v>
      </c>
      <c r="I96" s="28">
        <v>200</v>
      </c>
      <c r="J96" s="26" t="s">
        <v>73</v>
      </c>
      <c r="K96" s="39">
        <v>98</v>
      </c>
      <c r="L96" s="39" t="s">
        <v>64</v>
      </c>
      <c r="M96" s="40" t="e">
        <f>IF(streamtype="WS",IF(D96="no stdrd","",8.34*D96/1000*(POTWQ+SevenQ10)/(1-K96/100)),IF(C96="no stdrd","",8.34*C96/1000*(POTWQ+SevenQ10)/(1-K96/100)))</f>
        <v>#VALUE!</v>
      </c>
      <c r="N96" s="41" t="e">
        <f t="shared" si="45"/>
        <v>#VALUE!</v>
      </c>
      <c r="O96" s="41" t="e">
        <f t="shared" si="28"/>
        <v>#VALUE!</v>
      </c>
      <c r="P96" s="41" t="e">
        <f t="shared" si="46"/>
        <v>#VALUE!</v>
      </c>
      <c r="Q96" s="42" t="e">
        <f t="shared" si="47"/>
        <v>#VALUE!</v>
      </c>
      <c r="R96" s="22"/>
      <c r="S96" s="22">
        <v>1.5</v>
      </c>
      <c r="T96" s="22" t="e">
        <f t="shared" si="31"/>
        <v>#VALUE!</v>
      </c>
      <c r="U96" s="31" t="e">
        <f t="shared" si="32"/>
        <v>#VALUE!</v>
      </c>
      <c r="V96" s="33" t="e">
        <f t="shared" si="40"/>
        <v>#VALUE!</v>
      </c>
      <c r="W96" s="33" t="e">
        <f t="shared" si="48"/>
        <v>#VALUE!</v>
      </c>
      <c r="X96" s="33" t="e">
        <f t="shared" si="49"/>
        <v>#VALUE!</v>
      </c>
      <c r="Y96" s="22">
        <v>16</v>
      </c>
      <c r="Z96" s="22" t="s">
        <v>68</v>
      </c>
      <c r="AA96" s="22">
        <v>1.59</v>
      </c>
      <c r="AB96" s="22" t="s">
        <v>68</v>
      </c>
      <c r="AC96" s="22">
        <v>1.99</v>
      </c>
      <c r="AD96" s="22" t="s">
        <v>69</v>
      </c>
      <c r="AE96" s="33" t="e">
        <f t="shared" si="50"/>
        <v>#VALUE!</v>
      </c>
      <c r="AF96" s="23" t="e">
        <f t="shared" si="51"/>
        <v>#VALUE!</v>
      </c>
    </row>
    <row r="97" spans="1:32">
      <c r="A97" s="22" t="s">
        <v>161</v>
      </c>
      <c r="B97" s="23"/>
      <c r="C97" s="23" t="s">
        <v>72</v>
      </c>
      <c r="D97" s="23" t="s">
        <v>72</v>
      </c>
      <c r="E97" s="23" t="str">
        <f>IF(B97="c",$E$6,$E$5)</f>
        <v xml:space="preserve"> </v>
      </c>
      <c r="F97" s="25" t="s">
        <v>130</v>
      </c>
      <c r="G97" s="29">
        <v>11</v>
      </c>
      <c r="H97" s="36" t="s">
        <v>63</v>
      </c>
      <c r="I97" s="28">
        <v>200</v>
      </c>
      <c r="J97" s="26" t="s">
        <v>73</v>
      </c>
      <c r="K97" s="43">
        <v>93</v>
      </c>
      <c r="L97" s="43" t="s">
        <v>73</v>
      </c>
      <c r="M97" s="40" t="str">
        <f>IF(streamtype="WS",IF(D97="no stdrd","",8.34*D97/1000*(POTWQ+SevenQ10)/(1-K97/100)),IF(C97="no stdrd","",8.34*C97/1000*(POTWQ+SevenQ10)/(1-K97/100)))</f>
        <v/>
      </c>
      <c r="N97" s="41" t="e">
        <f t="shared" si="45"/>
        <v>#VALUE!</v>
      </c>
      <c r="O97" s="41" t="e">
        <f t="shared" si="28"/>
        <v>#VALUE!</v>
      </c>
      <c r="P97" s="41" t="e">
        <f t="shared" si="46"/>
        <v>#VALUE!</v>
      </c>
      <c r="Q97" s="42" t="e">
        <f t="shared" si="47"/>
        <v>#VALUE!</v>
      </c>
      <c r="R97" s="22"/>
      <c r="S97" s="22">
        <v>6.5</v>
      </c>
      <c r="T97" s="22" t="e">
        <f t="shared" si="31"/>
        <v>#VALUE!</v>
      </c>
      <c r="U97" s="31" t="e">
        <f t="shared" si="32"/>
        <v>#VALUE!</v>
      </c>
      <c r="V97" s="33" t="e">
        <f t="shared" si="40"/>
        <v>#VALUE!</v>
      </c>
      <c r="W97" s="33" t="e">
        <f t="shared" si="48"/>
        <v>#VALUE!</v>
      </c>
      <c r="X97" s="33" t="e">
        <f t="shared" si="49"/>
        <v>#VALUE!</v>
      </c>
      <c r="Y97" s="22">
        <v>17</v>
      </c>
      <c r="Z97" s="22" t="s">
        <v>68</v>
      </c>
      <c r="AA97" s="22">
        <v>1.36</v>
      </c>
      <c r="AB97" s="22" t="s">
        <v>68</v>
      </c>
      <c r="AC97" s="22">
        <v>2.04</v>
      </c>
      <c r="AD97" s="22" t="s">
        <v>69</v>
      </c>
      <c r="AE97" s="33" t="e">
        <f t="shared" si="50"/>
        <v>#VALUE!</v>
      </c>
      <c r="AF97" s="23" t="e">
        <f t="shared" si="51"/>
        <v>#VALUE!</v>
      </c>
    </row>
    <row r="98" spans="1:32" s="15" customFormat="1">
      <c r="A98" s="22" t="s">
        <v>141</v>
      </c>
      <c r="B98" s="23" t="s">
        <v>1</v>
      </c>
      <c r="C98" s="29" t="s">
        <v>1</v>
      </c>
      <c r="D98" s="23" t="s">
        <v>1</v>
      </c>
      <c r="E98" s="23" t="str">
        <f>IF(B98="c",$E$6,$E$5)</f>
        <v xml:space="preserve"> </v>
      </c>
      <c r="F98" s="25" t="s">
        <v>1</v>
      </c>
      <c r="G98" s="29" t="s">
        <v>1</v>
      </c>
      <c r="H98" s="29"/>
      <c r="I98" s="28"/>
      <c r="J98" s="23"/>
      <c r="K98" s="43">
        <v>84.8</v>
      </c>
      <c r="L98" s="39" t="s">
        <v>64</v>
      </c>
      <c r="M98" s="40" t="e">
        <f>IF(streamtype="WS",IF(D98="no stdrd","",8.34*D98/1000*(POTWQ+AverageQ)/(1-K98/100)),IF(C98="no stdrd","",8.34*C98/1000*(POTWQ+AverageQ)/(1-K98/100)))</f>
        <v>#VALUE!</v>
      </c>
      <c r="N98" s="41" t="e">
        <f t="shared" si="45"/>
        <v>#VALUE!</v>
      </c>
      <c r="O98" s="41" t="str">
        <f t="shared" si="28"/>
        <v/>
      </c>
      <c r="P98" s="41" t="e">
        <f t="shared" si="46"/>
        <v>#VALUE!</v>
      </c>
      <c r="Q98" s="42" t="e">
        <f t="shared" si="47"/>
        <v>#VALUE!</v>
      </c>
      <c r="R98" s="22"/>
      <c r="S98" s="22"/>
      <c r="T98" s="22" t="str">
        <f t="shared" si="31"/>
        <v/>
      </c>
      <c r="U98" s="31" t="str">
        <f t="shared" si="32"/>
        <v/>
      </c>
      <c r="V98" s="33" t="e">
        <f t="shared" si="40"/>
        <v>#VALUE!</v>
      </c>
      <c r="W98" s="33" t="e">
        <f t="shared" si="48"/>
        <v>#VALUE!</v>
      </c>
      <c r="X98" s="33" t="e">
        <f t="shared" si="49"/>
        <v>#VALUE!</v>
      </c>
      <c r="Y98" s="33" t="s">
        <v>1</v>
      </c>
      <c r="Z98" s="22" t="s">
        <v>1</v>
      </c>
      <c r="AA98" s="33" t="s">
        <v>1</v>
      </c>
      <c r="AB98" s="22" t="s">
        <v>1</v>
      </c>
      <c r="AC98" s="33" t="s">
        <v>1</v>
      </c>
      <c r="AD98" s="22" t="s">
        <v>1</v>
      </c>
      <c r="AE98" s="33" t="e">
        <f t="shared" si="50"/>
        <v>#VALUE!</v>
      </c>
      <c r="AF98" s="23" t="e">
        <f t="shared" si="51"/>
        <v>#VALUE!</v>
      </c>
    </row>
    <row r="99" spans="1:32" s="15" customFormat="1" ht="18">
      <c r="A99" s="37" t="s">
        <v>162</v>
      </c>
      <c r="B99" s="23" t="s">
        <v>1</v>
      </c>
      <c r="C99" s="29" t="s">
        <v>1</v>
      </c>
      <c r="D99" s="23" t="s">
        <v>1</v>
      </c>
      <c r="E99" s="23" t="s">
        <v>1</v>
      </c>
      <c r="F99" s="25" t="s">
        <v>1</v>
      </c>
      <c r="G99" s="29" t="s">
        <v>1</v>
      </c>
      <c r="H99" s="29"/>
      <c r="I99" s="28"/>
      <c r="J99" s="23"/>
      <c r="K99" s="43" t="s">
        <v>1</v>
      </c>
      <c r="L99" s="39" t="s">
        <v>1</v>
      </c>
      <c r="M99" s="40" t="e">
        <f>IF(streamtype="WS",IF(D99="no stdrd","",8.34*D99/1000*(POTWQ+AverageQ)/(1-K99/100)),IF(C99="no stdrd","",8.34*C99/1000*(POTWQ+AverageQ)/(1-K99/100)))</f>
        <v>#VALUE!</v>
      </c>
      <c r="N99" s="41" t="e">
        <f t="shared" si="45"/>
        <v>#VALUE!</v>
      </c>
      <c r="O99" s="41" t="str">
        <f t="shared" si="28"/>
        <v/>
      </c>
      <c r="P99" s="41" t="e">
        <f t="shared" si="46"/>
        <v>#VALUE!</v>
      </c>
      <c r="Q99" s="42" t="e">
        <f t="shared" si="47"/>
        <v>#VALUE!</v>
      </c>
      <c r="R99" s="22"/>
      <c r="S99" s="22"/>
      <c r="T99" s="22" t="str">
        <f t="shared" si="31"/>
        <v/>
      </c>
      <c r="U99" s="31" t="str">
        <f t="shared" si="32"/>
        <v/>
      </c>
      <c r="V99" s="33" t="e">
        <f t="shared" si="40"/>
        <v>#VALUE!</v>
      </c>
      <c r="W99" s="33" t="e">
        <f t="shared" si="48"/>
        <v>#VALUE!</v>
      </c>
      <c r="X99" s="33" t="e">
        <f t="shared" si="49"/>
        <v>#VALUE!</v>
      </c>
      <c r="Y99" s="33" t="s">
        <v>1</v>
      </c>
      <c r="Z99" s="22" t="s">
        <v>1</v>
      </c>
      <c r="AA99" s="33" t="s">
        <v>1</v>
      </c>
      <c r="AB99" s="22" t="s">
        <v>1</v>
      </c>
      <c r="AC99" s="33" t="s">
        <v>1</v>
      </c>
      <c r="AD99" s="22" t="s">
        <v>1</v>
      </c>
      <c r="AE99" s="33" t="e">
        <f t="shared" si="50"/>
        <v>#VALUE!</v>
      </c>
      <c r="AF99" s="23" t="e">
        <f t="shared" si="51"/>
        <v>#VALUE!</v>
      </c>
    </row>
    <row r="100" spans="1:32" s="15" customFormat="1">
      <c r="A100" s="22" t="s">
        <v>163</v>
      </c>
      <c r="B100" s="23" t="s">
        <v>66</v>
      </c>
      <c r="C100" s="29">
        <v>22</v>
      </c>
      <c r="D100" s="23">
        <v>0.27</v>
      </c>
      <c r="E100" s="23" t="str">
        <f t="shared" ref="E100:E120" si="52">IF(B100="c",$E$6,$E$5)</f>
        <v xml:space="preserve"> </v>
      </c>
      <c r="F100" s="25" t="s">
        <v>62</v>
      </c>
      <c r="G100" s="29" t="s">
        <v>72</v>
      </c>
      <c r="H100" s="29"/>
      <c r="I100" s="28"/>
      <c r="J100" s="23"/>
      <c r="K100" s="43">
        <v>87</v>
      </c>
      <c r="L100" s="39" t="s">
        <v>64</v>
      </c>
      <c r="M100" s="40" t="s">
        <v>1</v>
      </c>
      <c r="N100" s="41" t="str">
        <f t="shared" si="45"/>
        <v/>
      </c>
      <c r="O100" s="41" t="str">
        <f t="shared" si="28"/>
        <v/>
      </c>
      <c r="P100" s="41" t="str">
        <f t="shared" si="46"/>
        <v>no criteria</v>
      </c>
      <c r="Q100" s="42" t="str">
        <f t="shared" si="47"/>
        <v/>
      </c>
      <c r="R100" s="22"/>
      <c r="S100" s="22"/>
      <c r="T100" s="22" t="str">
        <f t="shared" si="31"/>
        <v/>
      </c>
      <c r="U100" s="31" t="str">
        <f t="shared" si="32"/>
        <v/>
      </c>
      <c r="V100" s="33" t="str">
        <f t="shared" si="40"/>
        <v>no criteria</v>
      </c>
      <c r="W100" s="33" t="str">
        <f t="shared" si="48"/>
        <v>no criteria</v>
      </c>
      <c r="X100" s="33" t="str">
        <f t="shared" si="49"/>
        <v>no criteria</v>
      </c>
      <c r="Y100" s="33" t="s">
        <v>1</v>
      </c>
      <c r="Z100" s="22" t="s">
        <v>1</v>
      </c>
      <c r="AA100" s="33" t="s">
        <v>1</v>
      </c>
      <c r="AB100" s="22" t="s">
        <v>1</v>
      </c>
      <c r="AC100" s="33" t="s">
        <v>1</v>
      </c>
      <c r="AD100" s="22" t="s">
        <v>1</v>
      </c>
      <c r="AE100" s="33" t="str">
        <f t="shared" si="50"/>
        <v>no criteria</v>
      </c>
      <c r="AF100" s="23" t="str">
        <f t="shared" si="51"/>
        <v>no criteria</v>
      </c>
    </row>
    <row r="101" spans="1:32" s="15" customFormat="1" hidden="1">
      <c r="A101" s="22" t="s">
        <v>1</v>
      </c>
      <c r="B101" s="23" t="s">
        <v>1</v>
      </c>
      <c r="C101" s="29" t="s">
        <v>1</v>
      </c>
      <c r="D101" s="23" t="s">
        <v>1</v>
      </c>
      <c r="E101" s="23" t="str">
        <f t="shared" si="52"/>
        <v xml:space="preserve"> </v>
      </c>
      <c r="F101" s="25" t="s">
        <v>1</v>
      </c>
      <c r="G101" s="29" t="s">
        <v>1</v>
      </c>
      <c r="H101" s="29"/>
      <c r="I101" s="28"/>
      <c r="J101" s="23"/>
      <c r="K101" s="43" t="s">
        <v>1</v>
      </c>
      <c r="L101" s="39" t="s">
        <v>1</v>
      </c>
      <c r="M101" s="40" t="e">
        <f t="shared" ref="M101:M120" si="53">IF(streamtype="WS",IF(D101="no stdrd","",8.34*D101/1000*(POTWQ+AverageQ)/(1-K101/100)),IF(C101="no stdrd","",8.34*C101/1000*(POTWQ+AverageQ)/(1-K101/100)))</f>
        <v>#VALUE!</v>
      </c>
      <c r="N101" s="41" t="e">
        <f t="shared" si="45"/>
        <v>#VALUE!</v>
      </c>
      <c r="O101" s="41" t="str">
        <f t="shared" si="28"/>
        <v/>
      </c>
      <c r="P101" s="41" t="e">
        <f t="shared" si="46"/>
        <v>#VALUE!</v>
      </c>
      <c r="Q101" s="42" t="e">
        <f t="shared" si="47"/>
        <v>#VALUE!</v>
      </c>
      <c r="R101" s="22"/>
      <c r="S101" s="22"/>
      <c r="T101" s="22" t="str">
        <f t="shared" si="31"/>
        <v/>
      </c>
      <c r="U101" s="31" t="str">
        <f t="shared" si="32"/>
        <v/>
      </c>
      <c r="V101" s="33" t="e">
        <f t="shared" si="40"/>
        <v>#VALUE!</v>
      </c>
      <c r="W101" s="33" t="e">
        <f t="shared" si="48"/>
        <v>#VALUE!</v>
      </c>
      <c r="X101" s="33" t="e">
        <f t="shared" si="49"/>
        <v>#VALUE!</v>
      </c>
      <c r="Y101" s="33" t="s">
        <v>1</v>
      </c>
      <c r="Z101" s="22" t="s">
        <v>1</v>
      </c>
      <c r="AA101" s="33" t="s">
        <v>1</v>
      </c>
      <c r="AB101" s="22" t="s">
        <v>1</v>
      </c>
      <c r="AC101" s="33" t="s">
        <v>1</v>
      </c>
      <c r="AD101" s="22" t="s">
        <v>1</v>
      </c>
      <c r="AE101" s="33" t="e">
        <f t="shared" si="50"/>
        <v>#VALUE!</v>
      </c>
      <c r="AF101" s="23" t="e">
        <f t="shared" si="51"/>
        <v>#VALUE!</v>
      </c>
    </row>
    <row r="102" spans="1:32" s="15" customFormat="1" hidden="1">
      <c r="A102" s="22" t="s">
        <v>1</v>
      </c>
      <c r="B102" s="23" t="s">
        <v>1</v>
      </c>
      <c r="C102" s="29" t="s">
        <v>1</v>
      </c>
      <c r="D102" s="23" t="s">
        <v>1</v>
      </c>
      <c r="E102" s="23" t="str">
        <f t="shared" si="52"/>
        <v xml:space="preserve"> </v>
      </c>
      <c r="F102" s="25" t="s">
        <v>1</v>
      </c>
      <c r="G102" s="29" t="s">
        <v>1</v>
      </c>
      <c r="H102" s="29"/>
      <c r="I102" s="28"/>
      <c r="J102" s="23"/>
      <c r="K102" s="23" t="s">
        <v>1</v>
      </c>
      <c r="L102" s="27" t="s">
        <v>1</v>
      </c>
      <c r="M102" s="30" t="e">
        <f t="shared" si="53"/>
        <v>#VALUE!</v>
      </c>
      <c r="N102" s="31" t="e">
        <f t="shared" si="45"/>
        <v>#VALUE!</v>
      </c>
      <c r="O102" s="31" t="str">
        <f t="shared" si="28"/>
        <v/>
      </c>
      <c r="P102" s="31" t="e">
        <f t="shared" si="46"/>
        <v>#VALUE!</v>
      </c>
      <c r="Q102" s="22" t="e">
        <f t="shared" si="47"/>
        <v>#VALUE!</v>
      </c>
      <c r="R102" s="22"/>
      <c r="S102" s="22"/>
      <c r="T102" s="22" t="str">
        <f t="shared" si="31"/>
        <v/>
      </c>
      <c r="U102" s="31" t="str">
        <f t="shared" si="32"/>
        <v/>
      </c>
      <c r="V102" s="33" t="e">
        <f t="shared" si="40"/>
        <v>#VALUE!</v>
      </c>
      <c r="W102" s="33" t="e">
        <f t="shared" si="48"/>
        <v>#VALUE!</v>
      </c>
      <c r="X102" s="33" t="e">
        <f t="shared" si="49"/>
        <v>#VALUE!</v>
      </c>
      <c r="Y102" s="33" t="s">
        <v>1</v>
      </c>
      <c r="Z102" s="22" t="s">
        <v>1</v>
      </c>
      <c r="AA102" s="33" t="s">
        <v>1</v>
      </c>
      <c r="AB102" s="22" t="s">
        <v>1</v>
      </c>
      <c r="AC102" s="33" t="s">
        <v>1</v>
      </c>
      <c r="AD102" s="22" t="s">
        <v>1</v>
      </c>
      <c r="AE102" s="33" t="e">
        <f t="shared" si="50"/>
        <v>#VALUE!</v>
      </c>
      <c r="AF102" s="23" t="e">
        <f t="shared" si="51"/>
        <v>#VALUE!</v>
      </c>
    </row>
    <row r="103" spans="1:32" s="15" customFormat="1" hidden="1">
      <c r="A103" s="22" t="s">
        <v>1</v>
      </c>
      <c r="B103" s="23" t="s">
        <v>1</v>
      </c>
      <c r="C103" s="29" t="s">
        <v>1</v>
      </c>
      <c r="D103" s="23" t="s">
        <v>1</v>
      </c>
      <c r="E103" s="23" t="str">
        <f t="shared" si="52"/>
        <v xml:space="preserve"> </v>
      </c>
      <c r="F103" s="25" t="s">
        <v>1</v>
      </c>
      <c r="G103" s="29" t="s">
        <v>1</v>
      </c>
      <c r="H103" s="29"/>
      <c r="I103" s="28"/>
      <c r="J103" s="23"/>
      <c r="K103" s="23" t="s">
        <v>1</v>
      </c>
      <c r="L103" s="27" t="s">
        <v>1</v>
      </c>
      <c r="M103" s="30" t="e">
        <f t="shared" si="53"/>
        <v>#VALUE!</v>
      </c>
      <c r="N103" s="31" t="e">
        <f t="shared" si="45"/>
        <v>#VALUE!</v>
      </c>
      <c r="O103" s="31" t="str">
        <f t="shared" ref="O103:O120" si="54">IF(I103="","",8.34*POTWQ*I103)</f>
        <v/>
      </c>
      <c r="P103" s="31" t="e">
        <f t="shared" si="46"/>
        <v>#VALUE!</v>
      </c>
      <c r="Q103" s="22" t="e">
        <f t="shared" si="47"/>
        <v>#VALUE!</v>
      </c>
      <c r="R103" s="22"/>
      <c r="S103" s="22"/>
      <c r="T103" s="22" t="str">
        <f t="shared" ref="T103:T120" si="55">IF(R103="bdl","", IF(S103="","",S103/1000*8.34*NonSIUQ))</f>
        <v/>
      </c>
      <c r="U103" s="31" t="str">
        <f t="shared" ref="U103:U120" si="56">IF(T103="","",IF(P103="","",P103-T103))</f>
        <v/>
      </c>
      <c r="V103" s="33" t="e">
        <f t="shared" si="40"/>
        <v>#VALUE!</v>
      </c>
      <c r="W103" s="33" t="e">
        <f t="shared" si="48"/>
        <v>#VALUE!</v>
      </c>
      <c r="X103" s="33" t="e">
        <f t="shared" si="49"/>
        <v>#VALUE!</v>
      </c>
      <c r="Y103" s="33" t="s">
        <v>1</v>
      </c>
      <c r="Z103" s="22" t="s">
        <v>1</v>
      </c>
      <c r="AA103" s="33" t="s">
        <v>1</v>
      </c>
      <c r="AB103" s="22" t="s">
        <v>1</v>
      </c>
      <c r="AC103" s="33" t="s">
        <v>1</v>
      </c>
      <c r="AD103" s="22" t="s">
        <v>1</v>
      </c>
      <c r="AE103" s="33" t="e">
        <f t="shared" si="50"/>
        <v>#VALUE!</v>
      </c>
      <c r="AF103" s="23" t="e">
        <f t="shared" si="51"/>
        <v>#VALUE!</v>
      </c>
    </row>
    <row r="104" spans="1:32" s="15" customFormat="1" hidden="1">
      <c r="A104" s="22" t="s">
        <v>1</v>
      </c>
      <c r="B104" s="23" t="s">
        <v>1</v>
      </c>
      <c r="C104" s="29" t="s">
        <v>1</v>
      </c>
      <c r="D104" s="23" t="s">
        <v>1</v>
      </c>
      <c r="E104" s="23" t="str">
        <f t="shared" si="52"/>
        <v xml:space="preserve"> </v>
      </c>
      <c r="F104" s="25" t="s">
        <v>1</v>
      </c>
      <c r="G104" s="29" t="s">
        <v>1</v>
      </c>
      <c r="H104" s="29"/>
      <c r="I104" s="28"/>
      <c r="J104" s="23"/>
      <c r="K104" s="23" t="s">
        <v>1</v>
      </c>
      <c r="L104" s="27" t="s">
        <v>1</v>
      </c>
      <c r="M104" s="30" t="e">
        <f t="shared" si="53"/>
        <v>#VALUE!</v>
      </c>
      <c r="N104" s="31" t="e">
        <f t="shared" si="45"/>
        <v>#VALUE!</v>
      </c>
      <c r="O104" s="31" t="str">
        <f t="shared" si="54"/>
        <v/>
      </c>
      <c r="P104" s="31" t="e">
        <f t="shared" si="46"/>
        <v>#VALUE!</v>
      </c>
      <c r="Q104" s="22" t="e">
        <f t="shared" si="47"/>
        <v>#VALUE!</v>
      </c>
      <c r="R104" s="22"/>
      <c r="S104" s="22"/>
      <c r="T104" s="22" t="str">
        <f t="shared" si="55"/>
        <v/>
      </c>
      <c r="U104" s="31" t="str">
        <f t="shared" si="56"/>
        <v/>
      </c>
      <c r="V104" s="33" t="e">
        <f t="shared" si="40"/>
        <v>#VALUE!</v>
      </c>
      <c r="W104" s="33" t="e">
        <f t="shared" si="48"/>
        <v>#VALUE!</v>
      </c>
      <c r="X104" s="33" t="e">
        <f t="shared" si="49"/>
        <v>#VALUE!</v>
      </c>
      <c r="Y104" s="33" t="s">
        <v>1</v>
      </c>
      <c r="Z104" s="22" t="s">
        <v>1</v>
      </c>
      <c r="AA104" s="33" t="s">
        <v>1</v>
      </c>
      <c r="AB104" s="22" t="s">
        <v>1</v>
      </c>
      <c r="AC104" s="33" t="s">
        <v>1</v>
      </c>
      <c r="AD104" s="22" t="s">
        <v>1</v>
      </c>
      <c r="AE104" s="33" t="e">
        <f t="shared" si="50"/>
        <v>#VALUE!</v>
      </c>
      <c r="AF104" s="23" t="e">
        <f t="shared" si="51"/>
        <v>#VALUE!</v>
      </c>
    </row>
    <row r="105" spans="1:32" s="15" customFormat="1" hidden="1">
      <c r="A105" s="22" t="s">
        <v>1</v>
      </c>
      <c r="B105" s="23" t="s">
        <v>1</v>
      </c>
      <c r="C105" s="29" t="s">
        <v>1</v>
      </c>
      <c r="D105" s="23" t="s">
        <v>1</v>
      </c>
      <c r="E105" s="23" t="str">
        <f t="shared" si="52"/>
        <v xml:space="preserve"> </v>
      </c>
      <c r="F105" s="25" t="s">
        <v>1</v>
      </c>
      <c r="G105" s="29" t="s">
        <v>1</v>
      </c>
      <c r="H105" s="29"/>
      <c r="I105" s="28"/>
      <c r="J105" s="23"/>
      <c r="K105" s="23" t="s">
        <v>1</v>
      </c>
      <c r="L105" s="27" t="s">
        <v>1</v>
      </c>
      <c r="M105" s="30" t="e">
        <f t="shared" si="53"/>
        <v>#VALUE!</v>
      </c>
      <c r="N105" s="31" t="e">
        <f t="shared" si="45"/>
        <v>#VALUE!</v>
      </c>
      <c r="O105" s="31" t="str">
        <f t="shared" si="54"/>
        <v/>
      </c>
      <c r="P105" s="31" t="e">
        <f t="shared" si="46"/>
        <v>#VALUE!</v>
      </c>
      <c r="Q105" s="22" t="e">
        <f t="shared" si="47"/>
        <v>#VALUE!</v>
      </c>
      <c r="R105" s="22"/>
      <c r="S105" s="22"/>
      <c r="T105" s="22" t="str">
        <f t="shared" si="55"/>
        <v/>
      </c>
      <c r="U105" s="31" t="str">
        <f t="shared" si="56"/>
        <v/>
      </c>
      <c r="V105" s="33" t="e">
        <f t="shared" si="40"/>
        <v>#VALUE!</v>
      </c>
      <c r="W105" s="33" t="e">
        <f t="shared" si="48"/>
        <v>#VALUE!</v>
      </c>
      <c r="X105" s="33" t="e">
        <f t="shared" si="49"/>
        <v>#VALUE!</v>
      </c>
      <c r="Y105" s="33" t="s">
        <v>1</v>
      </c>
      <c r="Z105" s="22" t="s">
        <v>1</v>
      </c>
      <c r="AA105" s="33" t="s">
        <v>1</v>
      </c>
      <c r="AB105" s="22" t="s">
        <v>1</v>
      </c>
      <c r="AC105" s="33" t="s">
        <v>1</v>
      </c>
      <c r="AD105" s="22" t="s">
        <v>1</v>
      </c>
      <c r="AE105" s="33" t="e">
        <f t="shared" si="50"/>
        <v>#VALUE!</v>
      </c>
      <c r="AF105" s="23" t="e">
        <f t="shared" si="51"/>
        <v>#VALUE!</v>
      </c>
    </row>
    <row r="106" spans="1:32" s="15" customFormat="1" hidden="1">
      <c r="A106" s="22" t="s">
        <v>1</v>
      </c>
      <c r="B106" s="23" t="s">
        <v>1</v>
      </c>
      <c r="C106" s="29" t="s">
        <v>1</v>
      </c>
      <c r="D106" s="23" t="s">
        <v>1</v>
      </c>
      <c r="E106" s="23" t="str">
        <f t="shared" si="52"/>
        <v xml:space="preserve"> </v>
      </c>
      <c r="F106" s="25" t="s">
        <v>1</v>
      </c>
      <c r="G106" s="29" t="s">
        <v>1</v>
      </c>
      <c r="H106" s="29"/>
      <c r="I106" s="28"/>
      <c r="J106" s="23"/>
      <c r="K106" s="23" t="s">
        <v>1</v>
      </c>
      <c r="L106" s="27" t="s">
        <v>1</v>
      </c>
      <c r="M106" s="30" t="e">
        <f t="shared" si="53"/>
        <v>#VALUE!</v>
      </c>
      <c r="N106" s="31" t="e">
        <f t="shared" si="45"/>
        <v>#VALUE!</v>
      </c>
      <c r="O106" s="31" t="str">
        <f t="shared" si="54"/>
        <v/>
      </c>
      <c r="P106" s="31" t="e">
        <f t="shared" si="46"/>
        <v>#VALUE!</v>
      </c>
      <c r="Q106" s="22" t="e">
        <f t="shared" si="47"/>
        <v>#VALUE!</v>
      </c>
      <c r="R106" s="22"/>
      <c r="S106" s="22"/>
      <c r="T106" s="22" t="str">
        <f t="shared" si="55"/>
        <v/>
      </c>
      <c r="U106" s="31" t="str">
        <f t="shared" si="56"/>
        <v/>
      </c>
      <c r="V106" s="33" t="e">
        <f t="shared" si="40"/>
        <v>#VALUE!</v>
      </c>
      <c r="W106" s="33" t="e">
        <f t="shared" si="48"/>
        <v>#VALUE!</v>
      </c>
      <c r="X106" s="33" t="e">
        <f t="shared" si="49"/>
        <v>#VALUE!</v>
      </c>
      <c r="Y106" s="33" t="s">
        <v>1</v>
      </c>
      <c r="Z106" s="22" t="s">
        <v>1</v>
      </c>
      <c r="AA106" s="33" t="s">
        <v>1</v>
      </c>
      <c r="AB106" s="22" t="s">
        <v>1</v>
      </c>
      <c r="AC106" s="33" t="s">
        <v>1</v>
      </c>
      <c r="AD106" s="22" t="s">
        <v>1</v>
      </c>
      <c r="AE106" s="33" t="e">
        <f t="shared" si="50"/>
        <v>#VALUE!</v>
      </c>
      <c r="AF106" s="23" t="e">
        <f t="shared" si="51"/>
        <v>#VALUE!</v>
      </c>
    </row>
    <row r="107" spans="1:32" s="15" customFormat="1" hidden="1">
      <c r="A107" s="22" t="s">
        <v>1</v>
      </c>
      <c r="B107" s="23" t="s">
        <v>1</v>
      </c>
      <c r="C107" s="29" t="s">
        <v>1</v>
      </c>
      <c r="D107" s="23" t="s">
        <v>1</v>
      </c>
      <c r="E107" s="23" t="str">
        <f t="shared" si="52"/>
        <v xml:space="preserve"> </v>
      </c>
      <c r="F107" s="25" t="s">
        <v>1</v>
      </c>
      <c r="G107" s="29" t="s">
        <v>1</v>
      </c>
      <c r="H107" s="29"/>
      <c r="I107" s="28"/>
      <c r="J107" s="23"/>
      <c r="K107" s="23" t="s">
        <v>1</v>
      </c>
      <c r="L107" s="27" t="s">
        <v>1</v>
      </c>
      <c r="M107" s="30" t="e">
        <f t="shared" si="53"/>
        <v>#VALUE!</v>
      </c>
      <c r="N107" s="31" t="e">
        <f t="shared" si="45"/>
        <v>#VALUE!</v>
      </c>
      <c r="O107" s="31" t="str">
        <f t="shared" si="54"/>
        <v/>
      </c>
      <c r="P107" s="31" t="e">
        <f t="shared" si="46"/>
        <v>#VALUE!</v>
      </c>
      <c r="Q107" s="22" t="e">
        <f t="shared" si="47"/>
        <v>#VALUE!</v>
      </c>
      <c r="R107" s="22"/>
      <c r="S107" s="22"/>
      <c r="T107" s="22" t="str">
        <f t="shared" si="55"/>
        <v/>
      </c>
      <c r="U107" s="31" t="str">
        <f t="shared" si="56"/>
        <v/>
      </c>
      <c r="V107" s="33" t="e">
        <f t="shared" si="40"/>
        <v>#VALUE!</v>
      </c>
      <c r="W107" s="33" t="e">
        <f t="shared" si="48"/>
        <v>#VALUE!</v>
      </c>
      <c r="X107" s="33" t="e">
        <f t="shared" si="49"/>
        <v>#VALUE!</v>
      </c>
      <c r="Y107" s="33" t="s">
        <v>1</v>
      </c>
      <c r="Z107" s="22" t="s">
        <v>1</v>
      </c>
      <c r="AA107" s="33" t="s">
        <v>1</v>
      </c>
      <c r="AB107" s="22" t="s">
        <v>1</v>
      </c>
      <c r="AC107" s="33" t="s">
        <v>1</v>
      </c>
      <c r="AD107" s="22" t="s">
        <v>1</v>
      </c>
      <c r="AE107" s="33" t="e">
        <f t="shared" si="50"/>
        <v>#VALUE!</v>
      </c>
      <c r="AF107" s="23" t="e">
        <f t="shared" si="51"/>
        <v>#VALUE!</v>
      </c>
    </row>
    <row r="108" spans="1:32" s="15" customFormat="1" hidden="1">
      <c r="A108" s="22" t="s">
        <v>1</v>
      </c>
      <c r="B108" s="23" t="s">
        <v>1</v>
      </c>
      <c r="C108" s="29" t="s">
        <v>1</v>
      </c>
      <c r="D108" s="23" t="s">
        <v>1</v>
      </c>
      <c r="E108" s="23" t="str">
        <f t="shared" si="52"/>
        <v xml:space="preserve"> </v>
      </c>
      <c r="F108" s="25" t="s">
        <v>1</v>
      </c>
      <c r="G108" s="29" t="s">
        <v>1</v>
      </c>
      <c r="H108" s="29"/>
      <c r="I108" s="28"/>
      <c r="J108" s="23"/>
      <c r="K108" s="23" t="s">
        <v>1</v>
      </c>
      <c r="L108" s="27" t="s">
        <v>1</v>
      </c>
      <c r="M108" s="30" t="e">
        <f t="shared" si="53"/>
        <v>#VALUE!</v>
      </c>
      <c r="N108" s="31" t="e">
        <f t="shared" si="45"/>
        <v>#VALUE!</v>
      </c>
      <c r="O108" s="31" t="str">
        <f t="shared" si="54"/>
        <v/>
      </c>
      <c r="P108" s="31" t="e">
        <f t="shared" si="46"/>
        <v>#VALUE!</v>
      </c>
      <c r="Q108" s="22" t="e">
        <f t="shared" si="47"/>
        <v>#VALUE!</v>
      </c>
      <c r="R108" s="22"/>
      <c r="S108" s="22"/>
      <c r="T108" s="22" t="str">
        <f t="shared" si="55"/>
        <v/>
      </c>
      <c r="U108" s="31" t="str">
        <f t="shared" si="56"/>
        <v/>
      </c>
      <c r="V108" s="33" t="e">
        <f t="shared" si="40"/>
        <v>#VALUE!</v>
      </c>
      <c r="W108" s="33" t="e">
        <f t="shared" si="48"/>
        <v>#VALUE!</v>
      </c>
      <c r="X108" s="33" t="e">
        <f t="shared" si="49"/>
        <v>#VALUE!</v>
      </c>
      <c r="Y108" s="33" t="s">
        <v>1</v>
      </c>
      <c r="Z108" s="22" t="s">
        <v>1</v>
      </c>
      <c r="AA108" s="33" t="s">
        <v>1</v>
      </c>
      <c r="AB108" s="22" t="s">
        <v>1</v>
      </c>
      <c r="AC108" s="33" t="s">
        <v>1</v>
      </c>
      <c r="AD108" s="22" t="s">
        <v>1</v>
      </c>
      <c r="AE108" s="33" t="e">
        <f t="shared" si="50"/>
        <v>#VALUE!</v>
      </c>
      <c r="AF108" s="23" t="e">
        <f t="shared" si="51"/>
        <v>#VALUE!</v>
      </c>
    </row>
    <row r="109" spans="1:32" s="15" customFormat="1" hidden="1">
      <c r="A109" s="22" t="s">
        <v>1</v>
      </c>
      <c r="B109" s="23" t="s">
        <v>1</v>
      </c>
      <c r="C109" s="29" t="s">
        <v>1</v>
      </c>
      <c r="D109" s="23" t="s">
        <v>1</v>
      </c>
      <c r="E109" s="23" t="str">
        <f t="shared" si="52"/>
        <v xml:space="preserve"> </v>
      </c>
      <c r="F109" s="25" t="s">
        <v>1</v>
      </c>
      <c r="G109" s="29" t="s">
        <v>1</v>
      </c>
      <c r="H109" s="29"/>
      <c r="I109" s="28"/>
      <c r="J109" s="23"/>
      <c r="K109" s="23" t="s">
        <v>1</v>
      </c>
      <c r="L109" s="27" t="s">
        <v>1</v>
      </c>
      <c r="M109" s="30" t="e">
        <f t="shared" si="53"/>
        <v>#VALUE!</v>
      </c>
      <c r="N109" s="31" t="e">
        <f t="shared" si="45"/>
        <v>#VALUE!</v>
      </c>
      <c r="O109" s="31" t="str">
        <f t="shared" si="54"/>
        <v/>
      </c>
      <c r="P109" s="31" t="e">
        <f t="shared" si="46"/>
        <v>#VALUE!</v>
      </c>
      <c r="Q109" s="22" t="e">
        <f t="shared" si="47"/>
        <v>#VALUE!</v>
      </c>
      <c r="R109" s="22"/>
      <c r="S109" s="22"/>
      <c r="T109" s="22" t="str">
        <f t="shared" si="55"/>
        <v/>
      </c>
      <c r="U109" s="31" t="str">
        <f t="shared" si="56"/>
        <v/>
      </c>
      <c r="V109" s="33" t="e">
        <f t="shared" si="40"/>
        <v>#VALUE!</v>
      </c>
      <c r="W109" s="33" t="e">
        <f t="shared" si="48"/>
        <v>#VALUE!</v>
      </c>
      <c r="X109" s="33" t="e">
        <f t="shared" si="49"/>
        <v>#VALUE!</v>
      </c>
      <c r="Y109" s="33" t="s">
        <v>1</v>
      </c>
      <c r="Z109" s="22" t="s">
        <v>1</v>
      </c>
      <c r="AA109" s="33" t="s">
        <v>1</v>
      </c>
      <c r="AB109" s="22" t="s">
        <v>1</v>
      </c>
      <c r="AC109" s="33" t="s">
        <v>1</v>
      </c>
      <c r="AD109" s="22" t="s">
        <v>1</v>
      </c>
      <c r="AE109" s="33" t="e">
        <f t="shared" si="50"/>
        <v>#VALUE!</v>
      </c>
      <c r="AF109" s="23" t="e">
        <f t="shared" si="51"/>
        <v>#VALUE!</v>
      </c>
    </row>
    <row r="110" spans="1:32" s="15" customFormat="1" hidden="1">
      <c r="A110" s="22" t="s">
        <v>1</v>
      </c>
      <c r="B110" s="23" t="s">
        <v>1</v>
      </c>
      <c r="C110" s="29" t="s">
        <v>1</v>
      </c>
      <c r="D110" s="23" t="s">
        <v>1</v>
      </c>
      <c r="E110" s="23" t="str">
        <f t="shared" si="52"/>
        <v xml:space="preserve"> </v>
      </c>
      <c r="F110" s="25" t="s">
        <v>1</v>
      </c>
      <c r="G110" s="29" t="s">
        <v>1</v>
      </c>
      <c r="H110" s="29"/>
      <c r="I110" s="28"/>
      <c r="J110" s="23"/>
      <c r="K110" s="23" t="s">
        <v>1</v>
      </c>
      <c r="L110" s="27" t="s">
        <v>1</v>
      </c>
      <c r="M110" s="30" t="e">
        <f t="shared" si="53"/>
        <v>#VALUE!</v>
      </c>
      <c r="N110" s="31" t="e">
        <f t="shared" si="45"/>
        <v>#VALUE!</v>
      </c>
      <c r="O110" s="31" t="str">
        <f t="shared" si="54"/>
        <v/>
      </c>
      <c r="P110" s="31" t="e">
        <f t="shared" si="46"/>
        <v>#VALUE!</v>
      </c>
      <c r="Q110" s="22" t="e">
        <f t="shared" si="47"/>
        <v>#VALUE!</v>
      </c>
      <c r="R110" s="22"/>
      <c r="S110" s="22"/>
      <c r="T110" s="22" t="str">
        <f t="shared" si="55"/>
        <v/>
      </c>
      <c r="U110" s="31" t="str">
        <f t="shared" si="56"/>
        <v/>
      </c>
      <c r="V110" s="33" t="e">
        <f t="shared" ref="V110:V120" si="57">IF(P110=0,"no criteria",P110)</f>
        <v>#VALUE!</v>
      </c>
      <c r="W110" s="33" t="e">
        <f t="shared" si="48"/>
        <v>#VALUE!</v>
      </c>
      <c r="X110" s="33" t="e">
        <f t="shared" si="49"/>
        <v>#VALUE!</v>
      </c>
      <c r="Y110" s="33" t="s">
        <v>1</v>
      </c>
      <c r="Z110" s="22" t="s">
        <v>1</v>
      </c>
      <c r="AA110" s="33" t="s">
        <v>1</v>
      </c>
      <c r="AB110" s="22" t="s">
        <v>1</v>
      </c>
      <c r="AC110" s="33" t="s">
        <v>1</v>
      </c>
      <c r="AD110" s="22" t="s">
        <v>1</v>
      </c>
      <c r="AE110" s="33" t="e">
        <f t="shared" si="50"/>
        <v>#VALUE!</v>
      </c>
      <c r="AF110" s="23" t="e">
        <f t="shared" si="51"/>
        <v>#VALUE!</v>
      </c>
    </row>
    <row r="111" spans="1:32" s="15" customFormat="1" hidden="1">
      <c r="A111" s="22" t="s">
        <v>1</v>
      </c>
      <c r="B111" s="23" t="s">
        <v>1</v>
      </c>
      <c r="C111" s="29" t="s">
        <v>1</v>
      </c>
      <c r="D111" s="23" t="s">
        <v>1</v>
      </c>
      <c r="E111" s="23" t="str">
        <f t="shared" si="52"/>
        <v xml:space="preserve"> </v>
      </c>
      <c r="F111" s="25" t="s">
        <v>1</v>
      </c>
      <c r="G111" s="29" t="s">
        <v>1</v>
      </c>
      <c r="H111" s="29"/>
      <c r="I111" s="28"/>
      <c r="J111" s="23"/>
      <c r="K111" s="23" t="s">
        <v>1</v>
      </c>
      <c r="L111" s="27" t="s">
        <v>1</v>
      </c>
      <c r="M111" s="30" t="e">
        <f t="shared" si="53"/>
        <v>#VALUE!</v>
      </c>
      <c r="N111" s="31" t="e">
        <f t="shared" si="45"/>
        <v>#VALUE!</v>
      </c>
      <c r="O111" s="31" t="str">
        <f t="shared" si="54"/>
        <v/>
      </c>
      <c r="P111" s="31" t="e">
        <f t="shared" si="46"/>
        <v>#VALUE!</v>
      </c>
      <c r="Q111" s="22" t="e">
        <f t="shared" si="47"/>
        <v>#VALUE!</v>
      </c>
      <c r="R111" s="22"/>
      <c r="S111" s="22"/>
      <c r="T111" s="22" t="str">
        <f t="shared" si="55"/>
        <v/>
      </c>
      <c r="U111" s="31" t="str">
        <f t="shared" si="56"/>
        <v/>
      </c>
      <c r="V111" s="33" t="e">
        <f t="shared" si="57"/>
        <v>#VALUE!</v>
      </c>
      <c r="W111" s="33" t="e">
        <f t="shared" si="48"/>
        <v>#VALUE!</v>
      </c>
      <c r="X111" s="33" t="e">
        <f t="shared" si="49"/>
        <v>#VALUE!</v>
      </c>
      <c r="Y111" s="33" t="s">
        <v>1</v>
      </c>
      <c r="Z111" s="22" t="s">
        <v>1</v>
      </c>
      <c r="AA111" s="33" t="s">
        <v>1</v>
      </c>
      <c r="AB111" s="22" t="s">
        <v>1</v>
      </c>
      <c r="AC111" s="33" t="s">
        <v>1</v>
      </c>
      <c r="AD111" s="22" t="s">
        <v>1</v>
      </c>
      <c r="AE111" s="33" t="e">
        <f t="shared" si="50"/>
        <v>#VALUE!</v>
      </c>
      <c r="AF111" s="23" t="e">
        <f t="shared" si="51"/>
        <v>#VALUE!</v>
      </c>
    </row>
    <row r="112" spans="1:32" s="15" customFormat="1" hidden="1">
      <c r="A112" s="22" t="s">
        <v>1</v>
      </c>
      <c r="B112" s="23" t="s">
        <v>1</v>
      </c>
      <c r="C112" s="29" t="s">
        <v>1</v>
      </c>
      <c r="D112" s="23" t="s">
        <v>1</v>
      </c>
      <c r="E112" s="23" t="str">
        <f t="shared" si="52"/>
        <v xml:space="preserve"> </v>
      </c>
      <c r="F112" s="25" t="s">
        <v>1</v>
      </c>
      <c r="G112" s="29" t="s">
        <v>1</v>
      </c>
      <c r="H112" s="29"/>
      <c r="I112" s="28"/>
      <c r="J112" s="23"/>
      <c r="K112" s="23" t="s">
        <v>1</v>
      </c>
      <c r="L112" s="27" t="s">
        <v>1</v>
      </c>
      <c r="M112" s="30" t="e">
        <f t="shared" si="53"/>
        <v>#VALUE!</v>
      </c>
      <c r="N112" s="31" t="e">
        <f t="shared" si="45"/>
        <v>#VALUE!</v>
      </c>
      <c r="O112" s="31" t="str">
        <f t="shared" si="54"/>
        <v/>
      </c>
      <c r="P112" s="31" t="e">
        <f t="shared" si="46"/>
        <v>#VALUE!</v>
      </c>
      <c r="Q112" s="22" t="e">
        <f t="shared" si="47"/>
        <v>#VALUE!</v>
      </c>
      <c r="R112" s="22"/>
      <c r="S112" s="22"/>
      <c r="T112" s="22" t="str">
        <f t="shared" si="55"/>
        <v/>
      </c>
      <c r="U112" s="31" t="str">
        <f t="shared" si="56"/>
        <v/>
      </c>
      <c r="V112" s="33" t="e">
        <f t="shared" si="57"/>
        <v>#VALUE!</v>
      </c>
      <c r="W112" s="33" t="e">
        <f t="shared" si="48"/>
        <v>#VALUE!</v>
      </c>
      <c r="X112" s="33" t="e">
        <f t="shared" si="49"/>
        <v>#VALUE!</v>
      </c>
      <c r="Y112" s="33" t="s">
        <v>1</v>
      </c>
      <c r="Z112" s="22" t="s">
        <v>1</v>
      </c>
      <c r="AA112" s="33" t="s">
        <v>1</v>
      </c>
      <c r="AB112" s="22" t="s">
        <v>1</v>
      </c>
      <c r="AC112" s="33" t="s">
        <v>1</v>
      </c>
      <c r="AD112" s="22" t="s">
        <v>1</v>
      </c>
      <c r="AE112" s="33" t="e">
        <f t="shared" si="50"/>
        <v>#VALUE!</v>
      </c>
      <c r="AF112" s="23" t="e">
        <f t="shared" si="51"/>
        <v>#VALUE!</v>
      </c>
    </row>
    <row r="113" spans="1:32" s="15" customFormat="1" hidden="1">
      <c r="A113" s="22" t="s">
        <v>1</v>
      </c>
      <c r="B113" s="23" t="s">
        <v>1</v>
      </c>
      <c r="C113" s="29" t="s">
        <v>1</v>
      </c>
      <c r="D113" s="23" t="s">
        <v>1</v>
      </c>
      <c r="E113" s="23" t="str">
        <f t="shared" si="52"/>
        <v xml:space="preserve"> </v>
      </c>
      <c r="F113" s="25" t="s">
        <v>1</v>
      </c>
      <c r="G113" s="29" t="s">
        <v>1</v>
      </c>
      <c r="H113" s="29"/>
      <c r="I113" s="28"/>
      <c r="J113" s="23"/>
      <c r="K113" s="23" t="s">
        <v>1</v>
      </c>
      <c r="L113" s="27" t="s">
        <v>1</v>
      </c>
      <c r="M113" s="30" t="e">
        <f t="shared" si="53"/>
        <v>#VALUE!</v>
      </c>
      <c r="N113" s="31" t="e">
        <f t="shared" si="45"/>
        <v>#VALUE!</v>
      </c>
      <c r="O113" s="31" t="str">
        <f t="shared" si="54"/>
        <v/>
      </c>
      <c r="P113" s="31" t="e">
        <f t="shared" si="46"/>
        <v>#VALUE!</v>
      </c>
      <c r="Q113" s="22" t="e">
        <f t="shared" si="47"/>
        <v>#VALUE!</v>
      </c>
      <c r="R113" s="22"/>
      <c r="S113" s="22"/>
      <c r="T113" s="22" t="str">
        <f t="shared" si="55"/>
        <v/>
      </c>
      <c r="U113" s="31" t="str">
        <f t="shared" si="56"/>
        <v/>
      </c>
      <c r="V113" s="33" t="e">
        <f t="shared" si="57"/>
        <v>#VALUE!</v>
      </c>
      <c r="W113" s="33" t="e">
        <f t="shared" si="48"/>
        <v>#VALUE!</v>
      </c>
      <c r="X113" s="33" t="e">
        <f t="shared" si="49"/>
        <v>#VALUE!</v>
      </c>
      <c r="Y113" s="33" t="s">
        <v>1</v>
      </c>
      <c r="Z113" s="22" t="s">
        <v>1</v>
      </c>
      <c r="AA113" s="33" t="s">
        <v>1</v>
      </c>
      <c r="AB113" s="22" t="s">
        <v>1</v>
      </c>
      <c r="AC113" s="33" t="s">
        <v>1</v>
      </c>
      <c r="AD113" s="22" t="s">
        <v>1</v>
      </c>
      <c r="AE113" s="33" t="e">
        <f t="shared" si="50"/>
        <v>#VALUE!</v>
      </c>
      <c r="AF113" s="23" t="e">
        <f t="shared" si="51"/>
        <v>#VALUE!</v>
      </c>
    </row>
    <row r="114" spans="1:32" s="15" customFormat="1" hidden="1">
      <c r="A114" s="22" t="s">
        <v>1</v>
      </c>
      <c r="B114" s="23" t="s">
        <v>1</v>
      </c>
      <c r="C114" s="29" t="s">
        <v>1</v>
      </c>
      <c r="D114" s="23" t="s">
        <v>1</v>
      </c>
      <c r="E114" s="23" t="str">
        <f t="shared" si="52"/>
        <v xml:space="preserve"> </v>
      </c>
      <c r="F114" s="25" t="s">
        <v>1</v>
      </c>
      <c r="G114" s="29" t="s">
        <v>1</v>
      </c>
      <c r="H114" s="29"/>
      <c r="I114" s="28"/>
      <c r="J114" s="23"/>
      <c r="K114" s="23" t="s">
        <v>1</v>
      </c>
      <c r="L114" s="27" t="s">
        <v>1</v>
      </c>
      <c r="M114" s="30" t="e">
        <f t="shared" si="53"/>
        <v>#VALUE!</v>
      </c>
      <c r="N114" s="31" t="e">
        <f t="shared" si="45"/>
        <v>#VALUE!</v>
      </c>
      <c r="O114" s="31" t="str">
        <f t="shared" si="54"/>
        <v/>
      </c>
      <c r="P114" s="31" t="e">
        <f t="shared" si="46"/>
        <v>#VALUE!</v>
      </c>
      <c r="Q114" s="22" t="e">
        <f t="shared" si="47"/>
        <v>#VALUE!</v>
      </c>
      <c r="R114" s="22"/>
      <c r="S114" s="22"/>
      <c r="T114" s="22" t="str">
        <f t="shared" si="55"/>
        <v/>
      </c>
      <c r="U114" s="31" t="str">
        <f t="shared" si="56"/>
        <v/>
      </c>
      <c r="V114" s="33" t="e">
        <f t="shared" si="57"/>
        <v>#VALUE!</v>
      </c>
      <c r="W114" s="33" t="e">
        <f t="shared" si="48"/>
        <v>#VALUE!</v>
      </c>
      <c r="X114" s="33" t="e">
        <f t="shared" si="49"/>
        <v>#VALUE!</v>
      </c>
      <c r="Y114" s="33" t="s">
        <v>1</v>
      </c>
      <c r="Z114" s="22" t="s">
        <v>1</v>
      </c>
      <c r="AA114" s="33" t="s">
        <v>1</v>
      </c>
      <c r="AB114" s="22" t="s">
        <v>1</v>
      </c>
      <c r="AC114" s="33" t="s">
        <v>1</v>
      </c>
      <c r="AD114" s="22" t="s">
        <v>1</v>
      </c>
      <c r="AE114" s="33" t="e">
        <f t="shared" si="50"/>
        <v>#VALUE!</v>
      </c>
      <c r="AF114" s="23" t="e">
        <f t="shared" si="51"/>
        <v>#VALUE!</v>
      </c>
    </row>
    <row r="115" spans="1:32" s="15" customFormat="1" hidden="1">
      <c r="A115" s="22" t="s">
        <v>1</v>
      </c>
      <c r="B115" s="23" t="s">
        <v>1</v>
      </c>
      <c r="C115" s="29" t="s">
        <v>1</v>
      </c>
      <c r="D115" s="23" t="s">
        <v>1</v>
      </c>
      <c r="E115" s="23" t="str">
        <f t="shared" si="52"/>
        <v xml:space="preserve"> </v>
      </c>
      <c r="F115" s="25" t="s">
        <v>1</v>
      </c>
      <c r="G115" s="29" t="s">
        <v>1</v>
      </c>
      <c r="H115" s="29"/>
      <c r="I115" s="28"/>
      <c r="J115" s="23"/>
      <c r="K115" s="23" t="s">
        <v>1</v>
      </c>
      <c r="L115" s="27" t="s">
        <v>1</v>
      </c>
      <c r="M115" s="30" t="e">
        <f t="shared" si="53"/>
        <v>#VALUE!</v>
      </c>
      <c r="N115" s="31" t="e">
        <f t="shared" si="45"/>
        <v>#VALUE!</v>
      </c>
      <c r="O115" s="31" t="str">
        <f t="shared" si="54"/>
        <v/>
      </c>
      <c r="P115" s="31" t="e">
        <f t="shared" si="46"/>
        <v>#VALUE!</v>
      </c>
      <c r="Q115" s="22" t="e">
        <f t="shared" si="47"/>
        <v>#VALUE!</v>
      </c>
      <c r="R115" s="22"/>
      <c r="S115" s="22"/>
      <c r="T115" s="22" t="str">
        <f t="shared" si="55"/>
        <v/>
      </c>
      <c r="U115" s="31" t="str">
        <f t="shared" si="56"/>
        <v/>
      </c>
      <c r="V115" s="33" t="e">
        <f t="shared" si="57"/>
        <v>#VALUE!</v>
      </c>
      <c r="W115" s="33" t="e">
        <f t="shared" si="48"/>
        <v>#VALUE!</v>
      </c>
      <c r="X115" s="33" t="e">
        <f t="shared" si="49"/>
        <v>#VALUE!</v>
      </c>
      <c r="Y115" s="33" t="s">
        <v>1</v>
      </c>
      <c r="Z115" s="22" t="s">
        <v>1</v>
      </c>
      <c r="AA115" s="33" t="s">
        <v>1</v>
      </c>
      <c r="AB115" s="22" t="s">
        <v>1</v>
      </c>
      <c r="AC115" s="33" t="s">
        <v>1</v>
      </c>
      <c r="AD115" s="22" t="s">
        <v>1</v>
      </c>
      <c r="AE115" s="33" t="e">
        <f t="shared" si="50"/>
        <v>#VALUE!</v>
      </c>
      <c r="AF115" s="23" t="e">
        <f t="shared" si="51"/>
        <v>#VALUE!</v>
      </c>
    </row>
    <row r="116" spans="1:32" s="15" customFormat="1" hidden="1">
      <c r="A116" s="22" t="s">
        <v>1</v>
      </c>
      <c r="B116" s="23" t="s">
        <v>1</v>
      </c>
      <c r="C116" s="29" t="s">
        <v>1</v>
      </c>
      <c r="D116" s="23" t="s">
        <v>1</v>
      </c>
      <c r="E116" s="23" t="str">
        <f t="shared" si="52"/>
        <v xml:space="preserve"> </v>
      </c>
      <c r="F116" s="25" t="s">
        <v>1</v>
      </c>
      <c r="G116" s="29" t="s">
        <v>1</v>
      </c>
      <c r="H116" s="29"/>
      <c r="I116" s="28"/>
      <c r="J116" s="23"/>
      <c r="K116" s="23" t="s">
        <v>1</v>
      </c>
      <c r="L116" s="27" t="s">
        <v>1</v>
      </c>
      <c r="M116" s="30" t="e">
        <f t="shared" si="53"/>
        <v>#VALUE!</v>
      </c>
      <c r="N116" s="31" t="e">
        <f t="shared" si="45"/>
        <v>#VALUE!</v>
      </c>
      <c r="O116" s="31" t="str">
        <f t="shared" si="54"/>
        <v/>
      </c>
      <c r="P116" s="31" t="e">
        <f t="shared" si="46"/>
        <v>#VALUE!</v>
      </c>
      <c r="Q116" s="22" t="e">
        <f t="shared" si="47"/>
        <v>#VALUE!</v>
      </c>
      <c r="R116" s="22"/>
      <c r="S116" s="22"/>
      <c r="T116" s="22" t="str">
        <f t="shared" si="55"/>
        <v/>
      </c>
      <c r="U116" s="31" t="str">
        <f t="shared" si="56"/>
        <v/>
      </c>
      <c r="V116" s="33" t="e">
        <f t="shared" si="57"/>
        <v>#VALUE!</v>
      </c>
      <c r="W116" s="33" t="e">
        <f t="shared" si="48"/>
        <v>#VALUE!</v>
      </c>
      <c r="X116" s="33" t="e">
        <f t="shared" si="49"/>
        <v>#VALUE!</v>
      </c>
      <c r="Y116" s="33" t="s">
        <v>1</v>
      </c>
      <c r="Z116" s="22" t="s">
        <v>1</v>
      </c>
      <c r="AA116" s="33" t="s">
        <v>1</v>
      </c>
      <c r="AB116" s="22" t="s">
        <v>1</v>
      </c>
      <c r="AC116" s="33" t="s">
        <v>1</v>
      </c>
      <c r="AD116" s="22" t="s">
        <v>1</v>
      </c>
      <c r="AE116" s="33" t="e">
        <f t="shared" si="50"/>
        <v>#VALUE!</v>
      </c>
      <c r="AF116" s="23" t="e">
        <f t="shared" si="51"/>
        <v>#VALUE!</v>
      </c>
    </row>
    <row r="117" spans="1:32" s="15" customFormat="1" hidden="1">
      <c r="A117" s="22" t="s">
        <v>1</v>
      </c>
      <c r="B117" s="23" t="s">
        <v>1</v>
      </c>
      <c r="C117" s="29" t="s">
        <v>1</v>
      </c>
      <c r="D117" s="23" t="s">
        <v>1</v>
      </c>
      <c r="E117" s="23" t="str">
        <f t="shared" si="52"/>
        <v xml:space="preserve"> </v>
      </c>
      <c r="F117" s="25" t="s">
        <v>1</v>
      </c>
      <c r="G117" s="29" t="s">
        <v>1</v>
      </c>
      <c r="H117" s="29"/>
      <c r="I117" s="28"/>
      <c r="J117" s="23"/>
      <c r="K117" s="23" t="s">
        <v>1</v>
      </c>
      <c r="L117" s="27" t="s">
        <v>1</v>
      </c>
      <c r="M117" s="30" t="e">
        <f t="shared" si="53"/>
        <v>#VALUE!</v>
      </c>
      <c r="N117" s="31" t="e">
        <f t="shared" si="45"/>
        <v>#VALUE!</v>
      </c>
      <c r="O117" s="31" t="str">
        <f t="shared" si="54"/>
        <v/>
      </c>
      <c r="P117" s="31" t="e">
        <f t="shared" si="46"/>
        <v>#VALUE!</v>
      </c>
      <c r="Q117" s="22" t="e">
        <f t="shared" si="47"/>
        <v>#VALUE!</v>
      </c>
      <c r="R117" s="22"/>
      <c r="S117" s="22"/>
      <c r="T117" s="22" t="str">
        <f t="shared" si="55"/>
        <v/>
      </c>
      <c r="U117" s="31" t="str">
        <f t="shared" si="56"/>
        <v/>
      </c>
      <c r="V117" s="33" t="e">
        <f t="shared" si="57"/>
        <v>#VALUE!</v>
      </c>
      <c r="W117" s="33" t="e">
        <f t="shared" si="48"/>
        <v>#VALUE!</v>
      </c>
      <c r="X117" s="33" t="e">
        <f t="shared" si="49"/>
        <v>#VALUE!</v>
      </c>
      <c r="Y117" s="33" t="s">
        <v>1</v>
      </c>
      <c r="Z117" s="22" t="s">
        <v>1</v>
      </c>
      <c r="AA117" s="33" t="s">
        <v>1</v>
      </c>
      <c r="AB117" s="22" t="s">
        <v>1</v>
      </c>
      <c r="AC117" s="33" t="s">
        <v>1</v>
      </c>
      <c r="AD117" s="22" t="s">
        <v>1</v>
      </c>
      <c r="AE117" s="33" t="e">
        <f t="shared" si="50"/>
        <v>#VALUE!</v>
      </c>
      <c r="AF117" s="23" t="e">
        <f t="shared" si="51"/>
        <v>#VALUE!</v>
      </c>
    </row>
    <row r="118" spans="1:32" s="15" customFormat="1" hidden="1">
      <c r="A118" s="22" t="s">
        <v>1</v>
      </c>
      <c r="B118" s="23" t="s">
        <v>1</v>
      </c>
      <c r="C118" s="29" t="s">
        <v>1</v>
      </c>
      <c r="D118" s="23" t="s">
        <v>1</v>
      </c>
      <c r="E118" s="23" t="str">
        <f t="shared" si="52"/>
        <v xml:space="preserve"> </v>
      </c>
      <c r="F118" s="25" t="s">
        <v>1</v>
      </c>
      <c r="G118" s="29" t="s">
        <v>1</v>
      </c>
      <c r="H118" s="29"/>
      <c r="I118" s="28"/>
      <c r="J118" s="23"/>
      <c r="K118" s="23" t="s">
        <v>1</v>
      </c>
      <c r="L118" s="27" t="s">
        <v>1</v>
      </c>
      <c r="M118" s="30" t="e">
        <f t="shared" si="53"/>
        <v>#VALUE!</v>
      </c>
      <c r="N118" s="31" t="e">
        <f t="shared" si="45"/>
        <v>#VALUE!</v>
      </c>
      <c r="O118" s="31" t="str">
        <f t="shared" si="54"/>
        <v/>
      </c>
      <c r="P118" s="31" t="e">
        <f t="shared" si="46"/>
        <v>#VALUE!</v>
      </c>
      <c r="Q118" s="22" t="e">
        <f t="shared" si="47"/>
        <v>#VALUE!</v>
      </c>
      <c r="R118" s="22"/>
      <c r="S118" s="22"/>
      <c r="T118" s="22" t="str">
        <f t="shared" si="55"/>
        <v/>
      </c>
      <c r="U118" s="31" t="str">
        <f t="shared" si="56"/>
        <v/>
      </c>
      <c r="V118" s="33" t="e">
        <f t="shared" si="57"/>
        <v>#VALUE!</v>
      </c>
      <c r="W118" s="33" t="e">
        <f t="shared" si="48"/>
        <v>#VALUE!</v>
      </c>
      <c r="X118" s="33" t="e">
        <f t="shared" si="49"/>
        <v>#VALUE!</v>
      </c>
      <c r="Y118" s="33" t="s">
        <v>1</v>
      </c>
      <c r="Z118" s="22" t="s">
        <v>1</v>
      </c>
      <c r="AA118" s="33" t="s">
        <v>1</v>
      </c>
      <c r="AB118" s="22" t="s">
        <v>1</v>
      </c>
      <c r="AC118" s="33" t="s">
        <v>1</v>
      </c>
      <c r="AD118" s="22" t="s">
        <v>1</v>
      </c>
      <c r="AE118" s="33" t="e">
        <f t="shared" si="50"/>
        <v>#VALUE!</v>
      </c>
      <c r="AF118" s="23" t="e">
        <f t="shared" si="51"/>
        <v>#VALUE!</v>
      </c>
    </row>
    <row r="119" spans="1:32" s="15" customFormat="1" hidden="1">
      <c r="A119" s="22" t="s">
        <v>1</v>
      </c>
      <c r="B119" s="23" t="s">
        <v>1</v>
      </c>
      <c r="C119" s="29" t="s">
        <v>1</v>
      </c>
      <c r="D119" s="23" t="s">
        <v>1</v>
      </c>
      <c r="E119" s="23" t="str">
        <f t="shared" si="52"/>
        <v xml:space="preserve"> </v>
      </c>
      <c r="F119" s="25" t="s">
        <v>1</v>
      </c>
      <c r="G119" s="29" t="s">
        <v>1</v>
      </c>
      <c r="H119" s="29"/>
      <c r="I119" s="28"/>
      <c r="J119" s="23"/>
      <c r="K119" s="23" t="s">
        <v>1</v>
      </c>
      <c r="L119" s="27" t="s">
        <v>1</v>
      </c>
      <c r="M119" s="30" t="e">
        <f t="shared" si="53"/>
        <v>#VALUE!</v>
      </c>
      <c r="N119" s="31" t="e">
        <f t="shared" si="45"/>
        <v>#VALUE!</v>
      </c>
      <c r="O119" s="31" t="str">
        <f t="shared" si="54"/>
        <v/>
      </c>
      <c r="P119" s="31" t="e">
        <f t="shared" si="46"/>
        <v>#VALUE!</v>
      </c>
      <c r="Q119" s="22" t="e">
        <f t="shared" si="47"/>
        <v>#VALUE!</v>
      </c>
      <c r="R119" s="22"/>
      <c r="S119" s="22"/>
      <c r="T119" s="22" t="str">
        <f t="shared" si="55"/>
        <v/>
      </c>
      <c r="U119" s="31" t="str">
        <f t="shared" si="56"/>
        <v/>
      </c>
      <c r="V119" s="33" t="e">
        <f t="shared" si="57"/>
        <v>#VALUE!</v>
      </c>
      <c r="W119" s="33" t="e">
        <f t="shared" si="48"/>
        <v>#VALUE!</v>
      </c>
      <c r="X119" s="33" t="e">
        <f t="shared" si="49"/>
        <v>#VALUE!</v>
      </c>
      <c r="Y119" s="33" t="s">
        <v>1</v>
      </c>
      <c r="Z119" s="22" t="s">
        <v>1</v>
      </c>
      <c r="AA119" s="33" t="s">
        <v>1</v>
      </c>
      <c r="AB119" s="22" t="s">
        <v>1</v>
      </c>
      <c r="AC119" s="33" t="s">
        <v>1</v>
      </c>
      <c r="AD119" s="22" t="s">
        <v>1</v>
      </c>
      <c r="AE119" s="33" t="e">
        <f t="shared" si="50"/>
        <v>#VALUE!</v>
      </c>
      <c r="AF119" s="23" t="e">
        <f t="shared" si="51"/>
        <v>#VALUE!</v>
      </c>
    </row>
    <row r="120" spans="1:32" s="15" customFormat="1">
      <c r="A120" s="22" t="s">
        <v>1</v>
      </c>
      <c r="B120" s="23" t="s">
        <v>1</v>
      </c>
      <c r="C120" s="29" t="s">
        <v>1</v>
      </c>
      <c r="D120" s="23" t="s">
        <v>1</v>
      </c>
      <c r="E120" s="23" t="str">
        <f t="shared" si="52"/>
        <v xml:space="preserve"> </v>
      </c>
      <c r="F120" s="25" t="s">
        <v>1</v>
      </c>
      <c r="G120" s="29" t="s">
        <v>1</v>
      </c>
      <c r="H120" s="29"/>
      <c r="I120" s="28"/>
      <c r="J120" s="23"/>
      <c r="K120" s="23" t="s">
        <v>1</v>
      </c>
      <c r="L120" s="27" t="s">
        <v>1</v>
      </c>
      <c r="M120" s="30" t="e">
        <f t="shared" si="53"/>
        <v>#VALUE!</v>
      </c>
      <c r="N120" s="31" t="e">
        <f t="shared" si="45"/>
        <v>#VALUE!</v>
      </c>
      <c r="O120" s="31" t="str">
        <f t="shared" si="54"/>
        <v/>
      </c>
      <c r="P120" s="31" t="e">
        <f t="shared" si="46"/>
        <v>#VALUE!</v>
      </c>
      <c r="Q120" s="22" t="e">
        <f t="shared" si="47"/>
        <v>#VALUE!</v>
      </c>
      <c r="R120" s="22"/>
      <c r="S120" s="22"/>
      <c r="T120" s="22" t="str">
        <f t="shared" si="55"/>
        <v/>
      </c>
      <c r="U120" s="31" t="str">
        <f t="shared" si="56"/>
        <v/>
      </c>
      <c r="V120" s="33" t="e">
        <f t="shared" si="57"/>
        <v>#VALUE!</v>
      </c>
      <c r="W120" s="33" t="e">
        <f t="shared" si="48"/>
        <v>#VALUE!</v>
      </c>
      <c r="X120" s="33" t="e">
        <f t="shared" si="49"/>
        <v>#VALUE!</v>
      </c>
      <c r="Y120" s="33" t="s">
        <v>1</v>
      </c>
      <c r="Z120" s="22" t="s">
        <v>1</v>
      </c>
      <c r="AA120" s="33" t="s">
        <v>1</v>
      </c>
      <c r="AB120" s="22" t="s">
        <v>1</v>
      </c>
      <c r="AC120" s="33" t="s">
        <v>1</v>
      </c>
      <c r="AD120" s="22" t="s">
        <v>1</v>
      </c>
      <c r="AE120" s="33" t="e">
        <f t="shared" si="50"/>
        <v>#VALUE!</v>
      </c>
      <c r="AF120" s="23" t="e">
        <f t="shared" si="51"/>
        <v>#VALUE!</v>
      </c>
    </row>
  </sheetData>
  <printOptions horizontalCentered="1" verticalCentered="1" headings="1"/>
  <pageMargins left="0" right="0" top="0.75" bottom="0.25" header="0.5" footer="0.5"/>
  <pageSetup fitToHeight="2" orientation="landscape" verticalDpi="0" r:id="rId1"/>
  <headerFooter alignWithMargins="0">
    <oddHeader>&amp;C&amp;14&amp;BOrganic Headworks Analysis Spreadsheet, Page &amp;P_x0000_&amp;RPrinted: &amp;D, &amp;T
File Name: &amp;F</oddHeader>
  </headerFooter>
  <rowBreaks count="1" manualBreakCount="1">
    <brk id="120" max="65535" man="1"/>
  </rowBreaks>
  <colBreaks count="2" manualBreakCount="2">
    <brk id="12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ORGANHWA</vt:lpstr>
      <vt:lpstr>AverageQ</vt:lpstr>
      <vt:lpstr>NonSIUQ</vt:lpstr>
      <vt:lpstr>POTWNAME</vt:lpstr>
      <vt:lpstr>POTWQ</vt:lpstr>
      <vt:lpstr>ORGANHWA!Print_Area</vt:lpstr>
      <vt:lpstr>ORGANHWA!Print_Titles</vt:lpstr>
      <vt:lpstr>SevenQ10</vt:lpstr>
      <vt:lpstr>streamtype</vt:lpstr>
      <vt:lpstr>User_Flow</vt:lpstr>
    </vt:vector>
  </TitlesOfParts>
  <Company>NCDWQ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Blasberg</dc:creator>
  <cp:lastModifiedBy>Kuntz, Ricky</cp:lastModifiedBy>
  <dcterms:created xsi:type="dcterms:W3CDTF">1997-10-10T19:27:33Z</dcterms:created>
  <dcterms:modified xsi:type="dcterms:W3CDTF">2026-05-27T17:13:23Z</dcterms:modified>
</cp:coreProperties>
</file>