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C:\Users\rlkuntz\Documents\HWA Accessibility\"/>
    </mc:Choice>
  </mc:AlternateContent>
  <xr:revisionPtr revIDLastSave="0" documentId="8_{127F6834-068E-4848-985C-5DEF345E7BA7}" xr6:coauthVersionLast="47" xr6:coauthVersionMax="47" xr10:uidLastSave="{00000000-0000-0000-0000-000000000000}"/>
  <bookViews>
    <workbookView xWindow="-110" yWindow="-110" windowWidth="19420" windowHeight="10300" xr2:uid="{166722C2-9A4A-44AD-95FE-80D77919D5BF}"/>
  </bookViews>
  <sheets>
    <sheet name="ORGANHWA" sheetId="1" r:id="rId1"/>
    <sheet name="Linked PAT" sheetId="3" r:id="rId2"/>
  </sheets>
  <definedNames>
    <definedName name="AverageQ">ORGANHWA!$E$6</definedName>
    <definedName name="NonSIUQ">ORGANHWA!$E$4</definedName>
    <definedName name="POTWNAME">ORGANHWA!$E$2</definedName>
    <definedName name="POTWQ">ORGANHWA!$E$3</definedName>
    <definedName name="_xlnm.Print_Area" localSheetId="0">ORGANHWA!$A$1:$U$19</definedName>
    <definedName name="_xlnm.Print_Titles" localSheetId="0">ORGANHWA!$A:$A,ORGANHWA!$1:$19</definedName>
    <definedName name="SevenQ10">ORGANHWA!$E$5</definedName>
    <definedName name="streamtype">ORGANHWA!$E$7</definedName>
    <definedName name="User_Flow">ORGANHWA!#REF!</definedName>
  </definedName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D8" i="3"/>
  <c r="F8" i="3"/>
  <c r="H8" i="3"/>
  <c r="J8" i="3"/>
  <c r="L8" i="3"/>
  <c r="N8" i="3"/>
  <c r="P8" i="3"/>
  <c r="R8" i="3"/>
  <c r="T8" i="3"/>
  <c r="D9" i="3"/>
  <c r="F9" i="3"/>
  <c r="H9" i="3"/>
  <c r="J9" i="3"/>
  <c r="L9" i="3"/>
  <c r="N9" i="3"/>
  <c r="P9" i="3"/>
  <c r="R9" i="3"/>
  <c r="T9" i="3"/>
  <c r="D10" i="3"/>
  <c r="F10" i="3"/>
  <c r="H10" i="3"/>
  <c r="J10" i="3"/>
  <c r="L10" i="3"/>
  <c r="N10" i="3"/>
  <c r="P10" i="3"/>
  <c r="R10" i="3"/>
  <c r="T10" i="3"/>
  <c r="D11" i="3"/>
  <c r="F11" i="3"/>
  <c r="H11" i="3"/>
  <c r="J11" i="3"/>
  <c r="L11" i="3"/>
  <c r="N11" i="3"/>
  <c r="N18" i="3" s="1"/>
  <c r="N21" i="3" s="1"/>
  <c r="P11" i="3"/>
  <c r="R11" i="3"/>
  <c r="T11" i="3"/>
  <c r="D12" i="3"/>
  <c r="F12" i="3"/>
  <c r="H12" i="3"/>
  <c r="J12" i="3"/>
  <c r="L12" i="3"/>
  <c r="N12" i="3"/>
  <c r="P12" i="3"/>
  <c r="R12" i="3"/>
  <c r="T12" i="3"/>
  <c r="D13" i="3"/>
  <c r="F13" i="3"/>
  <c r="H13" i="3"/>
  <c r="J13" i="3"/>
  <c r="L13" i="3"/>
  <c r="N13" i="3"/>
  <c r="P13" i="3"/>
  <c r="R13" i="3"/>
  <c r="T13" i="3"/>
  <c r="D14" i="3"/>
  <c r="F14" i="3"/>
  <c r="H14" i="3"/>
  <c r="J14" i="3"/>
  <c r="L14" i="3"/>
  <c r="N14" i="3"/>
  <c r="P14" i="3"/>
  <c r="R14" i="3"/>
  <c r="T14" i="3"/>
  <c r="D15" i="3"/>
  <c r="F15" i="3"/>
  <c r="H15" i="3"/>
  <c r="J15" i="3"/>
  <c r="L15" i="3"/>
  <c r="N15" i="3"/>
  <c r="P15" i="3"/>
  <c r="R15" i="3"/>
  <c r="T15" i="3"/>
  <c r="D16" i="3"/>
  <c r="F16" i="3"/>
  <c r="H16" i="3"/>
  <c r="J16" i="3"/>
  <c r="L16" i="3"/>
  <c r="N16" i="3"/>
  <c r="P16" i="3"/>
  <c r="R16" i="3"/>
  <c r="T16" i="3"/>
  <c r="D17" i="3"/>
  <c r="F17" i="3"/>
  <c r="H17" i="3"/>
  <c r="J17" i="3"/>
  <c r="L17" i="3"/>
  <c r="N17" i="3"/>
  <c r="P17" i="3"/>
  <c r="R17" i="3"/>
  <c r="T17" i="3"/>
  <c r="C18" i="3"/>
  <c r="P22" i="3"/>
  <c r="P25" i="3"/>
  <c r="E14" i="1"/>
  <c r="M14" i="1"/>
  <c r="P14" i="1" s="1"/>
  <c r="N14" i="1"/>
  <c r="O14" i="1"/>
  <c r="E15" i="1"/>
  <c r="M15" i="1"/>
  <c r="N15" i="1"/>
  <c r="O15" i="1"/>
  <c r="E16" i="1"/>
  <c r="M16" i="1"/>
  <c r="P16" i="1" s="1"/>
  <c r="J20" i="3" s="1"/>
  <c r="N16" i="1"/>
  <c r="O16" i="1"/>
  <c r="E17" i="1"/>
  <c r="M17" i="1"/>
  <c r="N17" i="1"/>
  <c r="O17" i="1"/>
  <c r="E18" i="1"/>
  <c r="M18" i="1"/>
  <c r="N18" i="1"/>
  <c r="O18" i="1"/>
  <c r="P18" i="1"/>
  <c r="N20" i="3" s="1"/>
  <c r="E19" i="1"/>
  <c r="M19" i="1"/>
  <c r="N19" i="1"/>
  <c r="O19" i="1"/>
  <c r="E20" i="1"/>
  <c r="M20" i="1"/>
  <c r="N20" i="1"/>
  <c r="O20" i="1"/>
  <c r="P20" i="1"/>
  <c r="T20" i="3" s="1"/>
  <c r="Q20" i="1"/>
  <c r="T19" i="3" s="1"/>
  <c r="F20" i="3" l="1"/>
  <c r="F22" i="3" s="1"/>
  <c r="F23" i="3" s="1"/>
  <c r="Q14" i="1"/>
  <c r="F19" i="3" s="1"/>
  <c r="T18" i="3"/>
  <c r="T21" i="3" s="1"/>
  <c r="F18" i="3"/>
  <c r="F21" i="3" s="1"/>
  <c r="P15" i="1"/>
  <c r="Q15" i="1" s="1"/>
  <c r="H19" i="3" s="1"/>
  <c r="P17" i="1"/>
  <c r="H18" i="3"/>
  <c r="H21" i="3" s="1"/>
  <c r="L18" i="3"/>
  <c r="L21" i="3" s="1"/>
  <c r="R18" i="3"/>
  <c r="R21" i="3" s="1"/>
  <c r="P18" i="3"/>
  <c r="P23" i="3" s="1"/>
  <c r="J18" i="3"/>
  <c r="J21" i="3" s="1"/>
  <c r="J22" i="3" s="1"/>
  <c r="J23" i="3" s="1"/>
  <c r="D18" i="3"/>
  <c r="P19" i="1"/>
  <c r="R20" i="3" s="1"/>
  <c r="H20" i="3"/>
  <c r="N22" i="3"/>
  <c r="N23" i="3" s="1"/>
  <c r="N25" i="3"/>
  <c r="T25" i="3"/>
  <c r="T22" i="3"/>
  <c r="T23" i="3" s="1"/>
  <c r="Q17" i="1"/>
  <c r="L19" i="3" s="1"/>
  <c r="L20" i="3"/>
  <c r="F25" i="3"/>
  <c r="J25" i="3"/>
  <c r="Q16" i="1"/>
  <c r="J19" i="3" s="1"/>
  <c r="Q18" i="1"/>
  <c r="N19" i="3" s="1"/>
  <c r="P21" i="3" l="1"/>
  <c r="Q19" i="1"/>
  <c r="R19" i="3" s="1"/>
  <c r="R22" i="3"/>
  <c r="R23" i="3" s="1"/>
  <c r="R25" i="3"/>
  <c r="L22" i="3"/>
  <c r="L23" i="3" s="1"/>
  <c r="L25" i="3"/>
  <c r="H25" i="3"/>
  <c r="H22" i="3"/>
  <c r="H23" i="3" s="1"/>
</calcChain>
</file>

<file path=xl/sharedStrings.xml><?xml version="1.0" encoding="utf-8"?>
<sst xmlns="http://schemas.openxmlformats.org/spreadsheetml/2006/main" count="176" uniqueCount="80">
  <si>
    <t>POTW Name:</t>
  </si>
  <si>
    <t xml:space="preserve"> </t>
  </si>
  <si>
    <t>POTW Flow(MGD)=</t>
  </si>
  <si>
    <t>Non-SIU Flow(MGD)=</t>
  </si>
  <si>
    <t>7Q10 Stream Flow(MGD)=</t>
  </si>
  <si>
    <t>Average Stream Flow(MGD)=</t>
  </si>
  <si>
    <t>Stream Type(C/WS)=</t>
  </si>
  <si>
    <t>Pass-Through Loading Calculations</t>
  </si>
  <si>
    <t>Maximum</t>
  </si>
  <si>
    <t>Human Health</t>
  </si>
  <si>
    <t>Freshwater</t>
  </si>
  <si>
    <t xml:space="preserve">Allowable </t>
  </si>
  <si>
    <t xml:space="preserve">C </t>
  </si>
  <si>
    <t>WS</t>
  </si>
  <si>
    <t>Source</t>
  </si>
  <si>
    <t>Aquatic Life</t>
  </si>
  <si>
    <t>Inhibition</t>
  </si>
  <si>
    <t xml:space="preserve">Removal </t>
  </si>
  <si>
    <t>Fresh Screen</t>
  </si>
  <si>
    <t>Headworks</t>
  </si>
  <si>
    <t>Pollutant</t>
  </si>
  <si>
    <t>Human  Health</t>
  </si>
  <si>
    <t>Streamflow</t>
  </si>
  <si>
    <t>(EPA9212</t>
  </si>
  <si>
    <t>(ug/l)</t>
  </si>
  <si>
    <t>Criteria</t>
  </si>
  <si>
    <t>Rate</t>
  </si>
  <si>
    <t>Loading</t>
  </si>
  <si>
    <t>Carcinogen</t>
  </si>
  <si>
    <t>(MGD)</t>
  </si>
  <si>
    <t xml:space="preserve"> or NCWQC)</t>
  </si>
  <si>
    <t>(EPA9212)</t>
  </si>
  <si>
    <t>(mg/l)</t>
  </si>
  <si>
    <t>(%)</t>
  </si>
  <si>
    <t>(#/day)</t>
  </si>
  <si>
    <t>FC</t>
  </si>
  <si>
    <t>EPA Screen9110</t>
  </si>
  <si>
    <t>RREL-Mean</t>
  </si>
  <si>
    <t>c</t>
  </si>
  <si>
    <t>Benzene (c)</t>
  </si>
  <si>
    <t>SS</t>
  </si>
  <si>
    <t>no stdrd</t>
  </si>
  <si>
    <t>LLG</t>
  </si>
  <si>
    <t>Chlorobenzene(Cl. Benz)</t>
  </si>
  <si>
    <t>FC/NC WS WQS</t>
  </si>
  <si>
    <t>Chloroform (c)</t>
  </si>
  <si>
    <t>Methylene Chloride (c)</t>
  </si>
  <si>
    <t>Toluene(0.36 Trout)</t>
  </si>
  <si>
    <t>SS for Aqua Life</t>
  </si>
  <si>
    <t>Xylenes</t>
  </si>
  <si>
    <t>POTW=&gt;</t>
  </si>
  <si>
    <t>FLOW</t>
  </si>
  <si>
    <t>IUP</t>
  </si>
  <si>
    <t>INDUSTRY NAMES</t>
  </si>
  <si>
    <t>Conc.</t>
  </si>
  <si>
    <t>Load</t>
  </si>
  <si>
    <t>Count</t>
  </si>
  <si>
    <t>(please list alphabeticly)</t>
  </si>
  <si>
    <t>MGD</t>
  </si>
  <si>
    <t>gal/day</t>
  </si>
  <si>
    <t>mg/l</t>
  </si>
  <si>
    <t>lbs/day</t>
  </si>
  <si>
    <t>Column Totals =&gt;</t>
  </si>
  <si>
    <t>Allowable loading left (lbs/day) =&gt;</t>
  </si>
  <si>
    <t>Percent MAHL still available (%) =&gt;</t>
  </si>
  <si>
    <t>5 Percent MAHL (lbs/day) =&gt;</t>
  </si>
  <si>
    <t>Chlorobenzene</t>
  </si>
  <si>
    <t>Toluene</t>
  </si>
  <si>
    <t>Permit Limit</t>
  </si>
  <si>
    <t>Total Loading from Industry (lbs/day) =&gt;</t>
  </si>
  <si>
    <t>Industry Result</t>
  </si>
  <si>
    <t>MAHL from OHWA (lbs/day) =&gt;</t>
  </si>
  <si>
    <t>Basis</t>
  </si>
  <si>
    <t>Pharmaceutical Allocation Table</t>
  </si>
  <si>
    <t>Explosivity</t>
  </si>
  <si>
    <t>PEL</t>
  </si>
  <si>
    <t>STEL</t>
  </si>
  <si>
    <t>Concentration</t>
  </si>
  <si>
    <t>1,2-Dichloroethane (c)</t>
  </si>
  <si>
    <t>1,2-Dichloroethane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</si>
</sst>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\ &quot;%&quot;"/>
    <numFmt numFmtId="167" formatCode="#,##0.0000"/>
  </numFmts>
  <fonts count="17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Helv"/>
    </font>
    <font>
      <b/>
      <sz val="12"/>
      <name val="Geneva"/>
    </font>
    <font>
      <sz val="12"/>
      <name val="Geneva"/>
    </font>
    <font>
      <sz val="10"/>
      <color indexed="8"/>
      <name val="Geneva"/>
    </font>
    <font>
      <sz val="10"/>
      <color indexed="18"/>
      <name val="Geneva"/>
    </font>
    <font>
      <sz val="10"/>
      <color indexed="10"/>
      <name val="Geneva"/>
    </font>
    <font>
      <b/>
      <sz val="10"/>
      <color indexed="16"/>
      <name val="Geneva"/>
    </font>
    <font>
      <b/>
      <sz val="9"/>
      <name val="Geneva"/>
    </font>
    <font>
      <sz val="6"/>
      <name val="Geneva"/>
    </font>
    <font>
      <b/>
      <sz val="12"/>
      <name val="Tms Rmn"/>
    </font>
    <font>
      <sz val="6"/>
      <name val="Tms Rmn"/>
    </font>
    <font>
      <sz val="10"/>
      <name val="Tms Rmn"/>
    </font>
    <font>
      <sz val="8"/>
      <name val="Tms Rmn"/>
    </font>
    <font>
      <sz val="8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1"/>
        <bgColor indexed="9"/>
      </patternFill>
    </fill>
  </fills>
  <borders count="29">
    <border>
      <left/>
      <right/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12"/>
      </left>
      <right style="thick">
        <color indexed="12"/>
      </right>
      <top style="double">
        <color indexed="12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double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double">
        <color indexed="12"/>
      </bottom>
      <diagonal/>
    </border>
    <border>
      <left/>
      <right/>
      <top style="thick">
        <color indexed="64"/>
      </top>
      <bottom/>
      <diagonal/>
    </border>
    <border>
      <left style="thick">
        <color indexed="12"/>
      </left>
      <right style="thin">
        <color indexed="64"/>
      </right>
      <top style="double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7" fillId="2" borderId="1">
      <protection locked="0"/>
    </xf>
    <xf numFmtId="0" fontId="2" fillId="3" borderId="0"/>
    <xf numFmtId="0" fontId="8" fillId="0" borderId="2"/>
  </cellStyleXfs>
  <cellXfs count="125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7" fillId="2" borderId="0" xfId="2" applyBorder="1" applyProtection="1"/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9" fillId="0" borderId="0" xfId="1"/>
    <xf numFmtId="0" fontId="9" fillId="0" borderId="0" xfId="1" quotePrefix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2" borderId="2" xfId="2" applyFont="1" applyBorder="1" applyAlignment="1">
      <alignment horizontal="center"/>
      <protection locked="0"/>
    </xf>
    <xf numFmtId="2" fontId="1" fillId="2" borderId="2" xfId="2" applyNumberFormat="1" applyFont="1" applyBorder="1" applyAlignment="1">
      <alignment horizontal="center"/>
      <protection locked="0"/>
    </xf>
    <xf numFmtId="2" fontId="1" fillId="0" borderId="2" xfId="0" applyNumberFormat="1" applyFont="1" applyBorder="1"/>
    <xf numFmtId="2" fontId="10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right"/>
    </xf>
    <xf numFmtId="0" fontId="11" fillId="0" borderId="0" xfId="0" applyFont="1" applyAlignment="1">
      <alignment horizontal="right"/>
    </xf>
    <xf numFmtId="0" fontId="12" fillId="0" borderId="1" xfId="0" applyFont="1" applyBorder="1" applyProtection="1">
      <protection locked="0"/>
    </xf>
    <xf numFmtId="17" fontId="0" fillId="0" borderId="0" xfId="0" applyNumberFormat="1" applyAlignment="1">
      <alignment horizontal="right"/>
    </xf>
    <xf numFmtId="0" fontId="12" fillId="0" borderId="0" xfId="0" applyFont="1" applyAlignment="1">
      <alignment horizontal="center"/>
    </xf>
    <xf numFmtId="165" fontId="12" fillId="0" borderId="6" xfId="0" applyNumberFormat="1" applyFont="1" applyBorder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0" xfId="0" applyFont="1"/>
    <xf numFmtId="0" fontId="14" fillId="0" borderId="0" xfId="0" applyFont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8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1" fontId="14" fillId="0" borderId="11" xfId="0" applyNumberFormat="1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0" fontId="14" fillId="0" borderId="13" xfId="0" applyFont="1" applyBorder="1" applyProtection="1">
      <protection locked="0"/>
    </xf>
    <xf numFmtId="3" fontId="14" fillId="0" borderId="14" xfId="0" applyNumberFormat="1" applyFont="1" applyBorder="1"/>
    <xf numFmtId="164" fontId="14" fillId="0" borderId="1" xfId="0" applyNumberFormat="1" applyFont="1" applyBorder="1" applyProtection="1">
      <protection locked="0"/>
    </xf>
    <xf numFmtId="164" fontId="14" fillId="0" borderId="15" xfId="0" applyNumberFormat="1" applyFont="1" applyBorder="1"/>
    <xf numFmtId="164" fontId="14" fillId="0" borderId="15" xfId="0" applyNumberFormat="1" applyFont="1" applyBorder="1" applyAlignment="1">
      <alignment horizontal="right"/>
    </xf>
    <xf numFmtId="0" fontId="14" fillId="0" borderId="0" xfId="0" applyFont="1"/>
    <xf numFmtId="0" fontId="14" fillId="0" borderId="1" xfId="0" applyFont="1" applyBorder="1" applyProtection="1">
      <protection locked="0"/>
    </xf>
    <xf numFmtId="0" fontId="14" fillId="0" borderId="0" xfId="0" applyFont="1" applyAlignment="1">
      <alignment horizontal="center" vertical="top" wrapText="1"/>
    </xf>
    <xf numFmtId="167" fontId="14" fillId="0" borderId="16" xfId="0" applyNumberFormat="1" applyFont="1" applyBorder="1"/>
    <xf numFmtId="3" fontId="14" fillId="0" borderId="16" xfId="0" applyNumberFormat="1" applyFont="1" applyBorder="1"/>
    <xf numFmtId="164" fontId="14" fillId="0" borderId="4" xfId="0" applyNumberFormat="1" applyFont="1" applyBorder="1" applyAlignment="1">
      <alignment horizontal="right" vertical="top" wrapText="1"/>
    </xf>
    <xf numFmtId="164" fontId="14" fillId="0" borderId="16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2" fontId="15" fillId="0" borderId="0" xfId="0" applyNumberFormat="1" applyFont="1" applyAlignment="1">
      <alignment horizontal="right" wrapText="1"/>
    </xf>
    <xf numFmtId="2" fontId="16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vertical="top" wrapText="1"/>
    </xf>
    <xf numFmtId="164" fontId="16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/>
    </xf>
    <xf numFmtId="2" fontId="14" fillId="0" borderId="0" xfId="0" applyNumberFormat="1" applyFont="1" applyAlignment="1">
      <alignment horizontal="right"/>
    </xf>
    <xf numFmtId="164" fontId="14" fillId="0" borderId="0" xfId="0" applyNumberFormat="1" applyFont="1"/>
    <xf numFmtId="164" fontId="14" fillId="0" borderId="2" xfId="0" applyNumberFormat="1" applyFont="1" applyBorder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164" fontId="14" fillId="0" borderId="2" xfId="0" applyNumberFormat="1" applyFont="1" applyBorder="1"/>
    <xf numFmtId="166" fontId="14" fillId="0" borderId="0" xfId="0" applyNumberFormat="1" applyFont="1" applyAlignment="1">
      <alignment horizontal="right"/>
    </xf>
    <xf numFmtId="166" fontId="14" fillId="0" borderId="2" xfId="0" applyNumberFormat="1" applyFont="1" applyBorder="1" applyAlignment="1">
      <alignment horizontal="right" vertical="top" wrapText="1"/>
    </xf>
    <xf numFmtId="166" fontId="14" fillId="0" borderId="0" xfId="0" applyNumberFormat="1" applyFont="1" applyAlignment="1">
      <alignment horizontal="center" vertical="top" wrapText="1"/>
    </xf>
    <xf numFmtId="166" fontId="14" fillId="0" borderId="0" xfId="0" applyNumberFormat="1" applyFont="1"/>
    <xf numFmtId="166" fontId="14" fillId="0" borderId="0" xfId="0" applyNumberFormat="1" applyFont="1" applyAlignment="1">
      <alignment vertical="top" wrapText="1"/>
    </xf>
    <xf numFmtId="164" fontId="14" fillId="0" borderId="17" xfId="0" applyNumberFormat="1" applyFont="1" applyBorder="1" applyAlignment="1">
      <alignment horizontal="center" vertical="top" wrapText="1"/>
    </xf>
    <xf numFmtId="164" fontId="14" fillId="0" borderId="17" xfId="0" applyNumberFormat="1" applyFont="1" applyBorder="1" applyAlignment="1">
      <alignment horizontal="right"/>
    </xf>
    <xf numFmtId="164" fontId="14" fillId="0" borderId="17" xfId="0" applyNumberFormat="1" applyFont="1" applyBorder="1"/>
    <xf numFmtId="164" fontId="14" fillId="0" borderId="18" xfId="0" applyNumberFormat="1" applyFont="1" applyBorder="1" applyAlignment="1">
      <alignment horizontal="right" vertical="top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9" xfId="0" applyBorder="1" applyProtection="1">
      <protection locked="0"/>
    </xf>
    <xf numFmtId="164" fontId="14" fillId="0" borderId="20" xfId="0" applyNumberFormat="1" applyFont="1" applyBorder="1" applyProtection="1">
      <protection locked="0"/>
    </xf>
    <xf numFmtId="164" fontId="14" fillId="0" borderId="21" xfId="0" applyNumberFormat="1" applyFont="1" applyBorder="1" applyProtection="1">
      <protection locked="0"/>
    </xf>
    <xf numFmtId="0" fontId="14" fillId="0" borderId="3" xfId="0" applyFont="1" applyBorder="1" applyAlignment="1">
      <alignment horizontal="center"/>
    </xf>
    <xf numFmtId="0" fontId="13" fillId="0" borderId="22" xfId="0" applyFont="1" applyBorder="1" applyAlignment="1">
      <alignment horizontal="centerContinuous"/>
    </xf>
    <xf numFmtId="166" fontId="14" fillId="0" borderId="0" xfId="0" applyNumberFormat="1" applyFont="1" applyAlignment="1">
      <alignment horizontal="right" vertical="top" wrapText="1"/>
    </xf>
    <xf numFmtId="164" fontId="14" fillId="0" borderId="17" xfId="0" applyNumberFormat="1" applyFont="1" applyBorder="1" applyAlignment="1">
      <alignment horizontal="right" vertical="top" wrapText="1"/>
    </xf>
    <xf numFmtId="164" fontId="14" fillId="0" borderId="3" xfId="0" applyNumberFormat="1" applyFont="1" applyBorder="1"/>
    <xf numFmtId="164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/>
    <xf numFmtId="164" fontId="14" fillId="0" borderId="23" xfId="0" applyNumberFormat="1" applyFont="1" applyBorder="1" applyAlignment="1">
      <alignment horizontal="right" vertical="top" wrapText="1"/>
    </xf>
    <xf numFmtId="164" fontId="14" fillId="0" borderId="24" xfId="0" applyNumberFormat="1" applyFont="1" applyBorder="1"/>
    <xf numFmtId="164" fontId="14" fillId="0" borderId="25" xfId="0" applyNumberFormat="1" applyFont="1" applyBorder="1"/>
    <xf numFmtId="164" fontId="14" fillId="0" borderId="26" xfId="0" applyNumberFormat="1" applyFont="1" applyBorder="1"/>
    <xf numFmtId="2" fontId="16" fillId="0" borderId="0" xfId="0" applyNumberFormat="1" applyFont="1" applyAlignment="1">
      <alignment horizontal="center" wrapText="1"/>
    </xf>
    <xf numFmtId="0" fontId="7" fillId="2" borderId="1" xfId="2" applyAlignment="1">
      <alignment horizontal="center"/>
      <protection locked="0"/>
    </xf>
    <xf numFmtId="0" fontId="7" fillId="2" borderId="1" xfId="2" applyAlignment="1">
      <alignment horizontal="left" indent="4"/>
      <protection locked="0"/>
    </xf>
    <xf numFmtId="2" fontId="7" fillId="2" borderId="1" xfId="2" applyNumberFormat="1" applyAlignment="1">
      <alignment horizontal="left" indent="3"/>
      <protection locked="0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4" fillId="0" borderId="27" xfId="0" applyNumberFormat="1" applyFont="1" applyBorder="1" applyAlignment="1">
      <alignment horizontal="center"/>
    </xf>
    <xf numFmtId="164" fontId="14" fillId="0" borderId="28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5">
    <cellStyle name="documentation" xfId="1" xr:uid="{43D1DBB5-703E-488C-B9E6-E30D89F1C69A}"/>
    <cellStyle name="entry required" xfId="2" xr:uid="{01C52205-A6CE-4ABA-9AD3-F141F022FB43}"/>
    <cellStyle name="green type" xfId="3" xr:uid="{2648056C-0069-415B-82BD-8841065E3049}"/>
    <cellStyle name="Normal" xfId="0" builtinId="0"/>
    <cellStyle name="POC" xfId="4" xr:uid="{3DE98D6B-4949-41E2-A5DC-DDAE42DE48BC}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CC5C-D45E-4687-96AE-EA4855D6C8B1}">
  <sheetPr>
    <pageSetUpPr fitToPage="1"/>
  </sheetPr>
  <dimension ref="A1:U20"/>
  <sheetViews>
    <sheetView showGridLines="0" tabSelected="1" showOutlineSymbols="0" topLeftCell="J11" workbookViewId="0">
      <selection activeCell="Q14" sqref="Q14"/>
    </sheetView>
  </sheetViews>
  <sheetFormatPr defaultColWidth="11.453125" defaultRowHeight="12.5"/>
  <cols>
    <col min="1" max="1" width="23.26953125" customWidth="1"/>
    <col min="2" max="2" width="12.54296875" customWidth="1"/>
    <col min="3" max="3" width="15.7265625" customWidth="1"/>
    <col min="4" max="5" width="15.1796875" customWidth="1"/>
    <col min="6" max="6" width="15.453125" customWidth="1"/>
    <col min="7" max="7" width="11.81640625" customWidth="1"/>
    <col min="8" max="8" width="14.26953125" customWidth="1"/>
    <col min="9" max="10" width="9.54296875" customWidth="1"/>
    <col min="11" max="11" width="10.7265625" customWidth="1"/>
    <col min="12" max="12" width="11" customWidth="1"/>
    <col min="13" max="13" width="15.1796875" customWidth="1"/>
    <col min="14" max="14" width="14.453125" customWidth="1"/>
    <col min="15" max="15" width="9.54296875" customWidth="1"/>
    <col min="16" max="16" width="11" customWidth="1"/>
    <col min="17" max="17" width="13.7265625" customWidth="1"/>
    <col min="18" max="18" width="5.26953125" customWidth="1"/>
    <col min="19" max="19" width="14.81640625" customWidth="1"/>
    <col min="20" max="20" width="13.1796875" customWidth="1"/>
    <col min="21" max="21" width="13.453125" customWidth="1"/>
  </cols>
  <sheetData>
    <row r="1" spans="1:21" ht="13" thickBot="1">
      <c r="A1" s="15"/>
      <c r="B1" s="15"/>
    </row>
    <row r="2" spans="1:21" ht="14" thickTop="1" thickBot="1">
      <c r="D2" s="14" t="s">
        <v>0</v>
      </c>
      <c r="E2" s="115"/>
      <c r="G2" s="21"/>
    </row>
    <row r="3" spans="1:21" ht="14" thickTop="1" thickBot="1">
      <c r="A3" s="13"/>
      <c r="D3" s="14" t="s">
        <v>2</v>
      </c>
      <c r="E3" s="117"/>
      <c r="G3" s="22"/>
    </row>
    <row r="4" spans="1:21" ht="14" thickTop="1" thickBot="1">
      <c r="A4" s="13"/>
      <c r="D4" s="14" t="s">
        <v>3</v>
      </c>
      <c r="E4" s="117"/>
      <c r="G4" s="22"/>
    </row>
    <row r="5" spans="1:21" ht="14" thickTop="1" thickBot="1">
      <c r="A5" s="13"/>
      <c r="D5" s="14" t="s">
        <v>4</v>
      </c>
      <c r="E5" s="117"/>
      <c r="G5" s="22"/>
    </row>
    <row r="6" spans="1:21" ht="14" thickTop="1" thickBot="1">
      <c r="A6" s="13"/>
      <c r="D6" s="14" t="s">
        <v>5</v>
      </c>
      <c r="E6" s="117"/>
      <c r="F6" t="s">
        <v>1</v>
      </c>
      <c r="G6" s="21"/>
    </row>
    <row r="7" spans="1:21" ht="14" thickTop="1" thickBot="1">
      <c r="A7" s="13"/>
      <c r="D7" s="14" t="s">
        <v>6</v>
      </c>
      <c r="E7" s="116"/>
      <c r="G7" s="22"/>
    </row>
    <row r="8" spans="1:21" s="1" customFormat="1" ht="16" thickTop="1">
      <c r="A8" s="4"/>
      <c r="B8" s="4"/>
      <c r="C8" s="4"/>
      <c r="F8" s="4"/>
      <c r="N8"/>
      <c r="O8"/>
      <c r="P8"/>
      <c r="Q8"/>
    </row>
    <row r="9" spans="1:21" s="1" customFormat="1" ht="15.5">
      <c r="A9"/>
      <c r="B9" s="4"/>
      <c r="C9" s="4" t="s">
        <v>7</v>
      </c>
      <c r="F9" s="4"/>
      <c r="N9"/>
      <c r="O9"/>
      <c r="P9" s="5" t="s">
        <v>8</v>
      </c>
      <c r="Q9" s="5" t="s">
        <v>8</v>
      </c>
    </row>
    <row r="10" spans="1:21" s="1" customFormat="1" ht="15.5">
      <c r="A10" s="4"/>
      <c r="B10" s="4"/>
      <c r="C10" s="4"/>
      <c r="E10" s="1" t="s">
        <v>1</v>
      </c>
      <c r="F10" s="7" t="s">
        <v>9</v>
      </c>
      <c r="G10" s="5" t="s">
        <v>10</v>
      </c>
      <c r="H10"/>
      <c r="N10"/>
      <c r="O10"/>
      <c r="P10" s="9" t="s">
        <v>11</v>
      </c>
      <c r="Q10" s="9" t="s">
        <v>11</v>
      </c>
    </row>
    <row r="11" spans="1:21" s="2" customFormat="1" ht="13">
      <c r="A11" s="6"/>
      <c r="B11" s="6"/>
      <c r="C11" s="7" t="s">
        <v>12</v>
      </c>
      <c r="D11" s="7" t="s">
        <v>13</v>
      </c>
      <c r="E11" s="7" t="s">
        <v>9</v>
      </c>
      <c r="F11" s="8" t="s">
        <v>14</v>
      </c>
      <c r="G11" s="9" t="s">
        <v>15</v>
      </c>
      <c r="H11" s="5" t="s">
        <v>10</v>
      </c>
      <c r="I11" s="5" t="s">
        <v>16</v>
      </c>
      <c r="J11" s="5"/>
      <c r="K11" s="7" t="s">
        <v>17</v>
      </c>
      <c r="L11" s="7" t="s">
        <v>17</v>
      </c>
      <c r="M11" s="7" t="s">
        <v>9</v>
      </c>
      <c r="N11" s="7" t="s">
        <v>18</v>
      </c>
      <c r="O11" s="5" t="s">
        <v>16</v>
      </c>
      <c r="P11" s="9" t="s">
        <v>19</v>
      </c>
      <c r="Q11" s="9" t="s">
        <v>19</v>
      </c>
      <c r="S11" s="5" t="s">
        <v>74</v>
      </c>
      <c r="T11" s="5" t="s">
        <v>75</v>
      </c>
      <c r="U11" s="5" t="s">
        <v>76</v>
      </c>
    </row>
    <row r="12" spans="1:21" s="2" customFormat="1" ht="13">
      <c r="A12" s="3" t="s">
        <v>20</v>
      </c>
      <c r="B12" s="16"/>
      <c r="C12" s="8" t="s">
        <v>21</v>
      </c>
      <c r="D12" s="8" t="s">
        <v>9</v>
      </c>
      <c r="E12" s="20" t="s">
        <v>22</v>
      </c>
      <c r="F12" s="18" t="s">
        <v>23</v>
      </c>
      <c r="G12" s="9" t="s">
        <v>24</v>
      </c>
      <c r="H12" s="9" t="s">
        <v>15</v>
      </c>
      <c r="I12" s="9" t="s">
        <v>25</v>
      </c>
      <c r="J12" s="9" t="s">
        <v>16</v>
      </c>
      <c r="K12" s="8" t="s">
        <v>26</v>
      </c>
      <c r="L12" s="8" t="s">
        <v>26</v>
      </c>
      <c r="M12" s="8" t="s">
        <v>27</v>
      </c>
      <c r="N12" s="8" t="s">
        <v>27</v>
      </c>
      <c r="O12" s="9" t="s">
        <v>27</v>
      </c>
      <c r="P12" s="9" t="s">
        <v>27</v>
      </c>
      <c r="Q12" s="9" t="s">
        <v>27</v>
      </c>
      <c r="S12" s="9" t="s">
        <v>77</v>
      </c>
      <c r="T12" s="9" t="s">
        <v>77</v>
      </c>
      <c r="U12" s="9" t="s">
        <v>77</v>
      </c>
    </row>
    <row r="13" spans="1:21" s="2" customFormat="1" ht="13">
      <c r="A13" s="10"/>
      <c r="B13" s="17" t="s">
        <v>28</v>
      </c>
      <c r="C13" s="12" t="s">
        <v>24</v>
      </c>
      <c r="D13" s="12" t="s">
        <v>24</v>
      </c>
      <c r="E13" s="12" t="s">
        <v>29</v>
      </c>
      <c r="F13" s="11" t="s">
        <v>30</v>
      </c>
      <c r="G13" s="12" t="s">
        <v>31</v>
      </c>
      <c r="H13" s="12" t="s">
        <v>14</v>
      </c>
      <c r="I13" s="12" t="s">
        <v>32</v>
      </c>
      <c r="J13" s="12" t="s">
        <v>14</v>
      </c>
      <c r="K13" s="12" t="s">
        <v>33</v>
      </c>
      <c r="L13" s="12" t="s">
        <v>14</v>
      </c>
      <c r="M13" s="11" t="s">
        <v>34</v>
      </c>
      <c r="N13" s="11" t="s">
        <v>34</v>
      </c>
      <c r="O13" s="12" t="s">
        <v>34</v>
      </c>
      <c r="P13" s="12" t="s">
        <v>34</v>
      </c>
      <c r="Q13" s="12" t="s">
        <v>25</v>
      </c>
      <c r="S13" s="12" t="s">
        <v>32</v>
      </c>
      <c r="T13" s="12" t="s">
        <v>32</v>
      </c>
      <c r="U13" s="12" t="s">
        <v>32</v>
      </c>
    </row>
    <row r="14" spans="1:21" s="19" customFormat="1" ht="13">
      <c r="A14" s="23" t="s">
        <v>39</v>
      </c>
      <c r="B14" s="24" t="s">
        <v>38</v>
      </c>
      <c r="C14" s="24">
        <v>71.400000000000006</v>
      </c>
      <c r="D14" s="24">
        <v>1.19</v>
      </c>
      <c r="E14" s="24">
        <f t="shared" ref="E14:E20" si="0">IF(B14="c",$E$6,$E$5)</f>
        <v>0</v>
      </c>
      <c r="F14" s="25" t="s">
        <v>40</v>
      </c>
      <c r="G14" s="26" t="s">
        <v>41</v>
      </c>
      <c r="H14" s="26"/>
      <c r="I14" s="27">
        <v>100</v>
      </c>
      <c r="J14" s="28" t="s">
        <v>42</v>
      </c>
      <c r="K14" s="29">
        <v>80</v>
      </c>
      <c r="L14" s="24" t="s">
        <v>42</v>
      </c>
      <c r="M14" s="30">
        <f>IF(streamtype="WS",IF(D14="no stdrd","",8.34*D14/1000*(POTWQ+AverageQ)/(1-K14/100)),IF(C14="no stdrd","",8.34*C14/1000*(POTWQ+AverageQ)/(1-K14/100)))</f>
        <v>0</v>
      </c>
      <c r="N14" s="31" t="str">
        <f t="shared" ref="N14:N19" si="1">IF(G14="no stdrd","",8.34*G14/1000*(SevenQ10+POTWQ)/(1-K14/100))</f>
        <v/>
      </c>
      <c r="O14" s="31">
        <f t="shared" ref="O14:O19" si="2">IF(I14="","",8.34*POTWQ*I14)</f>
        <v>0</v>
      </c>
      <c r="P14" s="31" t="str">
        <f t="shared" ref="P14:P20" si="3">IF(MIN(M14,N14,O14)=0,"no criteria",MIN(M14,N14,O14))</f>
        <v>no criteria</v>
      </c>
      <c r="Q14" s="23" t="str">
        <f t="shared" ref="Q14:Q20" si="4">IF(P14=M14,"Human Health",IF(P14=N14,"Fresh Screen",IF(P14=O14,"Inhibition","")))</f>
        <v/>
      </c>
      <c r="S14" s="118">
        <v>20</v>
      </c>
      <c r="T14" s="118">
        <v>0.14000000000000001</v>
      </c>
      <c r="U14" s="118">
        <v>0.35</v>
      </c>
    </row>
    <row r="15" spans="1:21" s="19" customFormat="1" ht="13">
      <c r="A15" s="23" t="s">
        <v>43</v>
      </c>
      <c r="B15" s="24"/>
      <c r="C15" s="24">
        <v>21000</v>
      </c>
      <c r="D15" s="24">
        <v>680</v>
      </c>
      <c r="E15" s="24">
        <f t="shared" si="0"/>
        <v>0</v>
      </c>
      <c r="F15" s="25" t="s">
        <v>44</v>
      </c>
      <c r="G15" s="26">
        <v>195</v>
      </c>
      <c r="H15" s="32" t="s">
        <v>36</v>
      </c>
      <c r="I15" s="27"/>
      <c r="J15" s="28"/>
      <c r="K15" s="29">
        <v>74</v>
      </c>
      <c r="L15" s="29" t="s">
        <v>37</v>
      </c>
      <c r="M15" s="30">
        <f>IF(streamtype="WS",IF(D15="no stdrd","",8.34*D15/1000*(POTWQ+SevenQ10)/(1-K15/100)),IF(C15="no stdrd","",8.34*C15/1000*(POTWQ+SevenQ10)/(1-K15/100)))</f>
        <v>0</v>
      </c>
      <c r="N15" s="31">
        <f t="shared" si="1"/>
        <v>0</v>
      </c>
      <c r="O15" s="31" t="str">
        <f t="shared" si="2"/>
        <v/>
      </c>
      <c r="P15" s="31" t="str">
        <f t="shared" si="3"/>
        <v>no criteria</v>
      </c>
      <c r="Q15" s="23" t="str">
        <f t="shared" si="4"/>
        <v/>
      </c>
      <c r="S15" s="118">
        <v>40</v>
      </c>
      <c r="T15" s="118">
        <v>2.31</v>
      </c>
      <c r="U15" s="118"/>
    </row>
    <row r="16" spans="1:21" s="19" customFormat="1" ht="13">
      <c r="A16" s="23" t="s">
        <v>45</v>
      </c>
      <c r="B16" s="24" t="s">
        <v>38</v>
      </c>
      <c r="C16" s="24">
        <v>470</v>
      </c>
      <c r="D16" s="24">
        <v>5.7</v>
      </c>
      <c r="E16" s="24">
        <f t="shared" si="0"/>
        <v>0</v>
      </c>
      <c r="F16" s="25" t="s">
        <v>35</v>
      </c>
      <c r="G16" s="26">
        <v>289</v>
      </c>
      <c r="H16" s="32" t="s">
        <v>36</v>
      </c>
      <c r="I16" s="27"/>
      <c r="J16" s="28"/>
      <c r="K16" s="29">
        <v>67</v>
      </c>
      <c r="L16" s="24" t="s">
        <v>42</v>
      </c>
      <c r="M16" s="30">
        <f>IF(streamtype="WS",IF(D16="no stdrd","",8.34*D16/1000*(POTWQ+AverageQ)/(1-K16/100)),IF(C16="no stdrd","",8.34*C16/1000*(POTWQ+AverageQ)/(1-K16/100)))</f>
        <v>0</v>
      </c>
      <c r="N16" s="31">
        <f t="shared" si="1"/>
        <v>0</v>
      </c>
      <c r="O16" s="31" t="str">
        <f t="shared" si="2"/>
        <v/>
      </c>
      <c r="P16" s="31" t="str">
        <f t="shared" si="3"/>
        <v>no criteria</v>
      </c>
      <c r="Q16" s="23" t="str">
        <f t="shared" si="4"/>
        <v/>
      </c>
      <c r="S16" s="118"/>
      <c r="T16" s="118">
        <v>0.41</v>
      </c>
      <c r="U16" s="118"/>
    </row>
    <row r="17" spans="1:21" s="19" customFormat="1" ht="13">
      <c r="A17" s="23" t="s">
        <v>46</v>
      </c>
      <c r="B17" s="24" t="s">
        <v>38</v>
      </c>
      <c r="C17" s="24">
        <v>1600</v>
      </c>
      <c r="D17" s="24">
        <v>4.7</v>
      </c>
      <c r="E17" s="24">
        <f t="shared" si="0"/>
        <v>0</v>
      </c>
      <c r="F17" s="25" t="s">
        <v>35</v>
      </c>
      <c r="G17" s="26">
        <v>1930</v>
      </c>
      <c r="H17" s="32" t="s">
        <v>36</v>
      </c>
      <c r="I17" s="27"/>
      <c r="J17" s="28"/>
      <c r="K17" s="29">
        <v>86</v>
      </c>
      <c r="L17" s="24" t="s">
        <v>42</v>
      </c>
      <c r="M17" s="30">
        <f>IF(streamtype="WS",IF(D17="no stdrd","",8.34*D17/1000*(POTWQ+AverageQ)/(1-K17/100)),IF(C17="no stdrd","",8.34*C17/1000*(POTWQ+AverageQ)/(1-K17/100)))</f>
        <v>0</v>
      </c>
      <c r="N17" s="31">
        <f t="shared" si="1"/>
        <v>0</v>
      </c>
      <c r="O17" s="31" t="str">
        <f t="shared" si="2"/>
        <v/>
      </c>
      <c r="P17" s="31" t="str">
        <f t="shared" si="3"/>
        <v>no criteria</v>
      </c>
      <c r="Q17" s="23" t="str">
        <f t="shared" si="4"/>
        <v/>
      </c>
      <c r="S17" s="118">
        <v>494</v>
      </c>
      <c r="T17" s="118">
        <v>2.06</v>
      </c>
      <c r="U17" s="118">
        <v>8.24</v>
      </c>
    </row>
    <row r="18" spans="1:21" s="19" customFormat="1" ht="13">
      <c r="A18" s="23" t="s">
        <v>47</v>
      </c>
      <c r="B18" s="24"/>
      <c r="C18" s="24" t="s">
        <v>41</v>
      </c>
      <c r="D18" s="24" t="s">
        <v>41</v>
      </c>
      <c r="E18" s="24">
        <f t="shared" si="0"/>
        <v>0</v>
      </c>
      <c r="F18" s="25" t="s">
        <v>48</v>
      </c>
      <c r="G18" s="26">
        <v>11</v>
      </c>
      <c r="H18" s="32" t="s">
        <v>36</v>
      </c>
      <c r="I18" s="27">
        <v>200</v>
      </c>
      <c r="J18" s="28" t="s">
        <v>42</v>
      </c>
      <c r="K18" s="24">
        <v>93</v>
      </c>
      <c r="L18" s="24" t="s">
        <v>42</v>
      </c>
      <c r="M18" s="30" t="str">
        <f>IF(streamtype="WS",IF(D18="no stdrd","",8.34*D18/1000*(POTWQ+SevenQ10)/(1-K18/100)),IF(C18="no stdrd","",8.34*C18/1000*(POTWQ+SevenQ10)/(1-K18/100)))</f>
        <v/>
      </c>
      <c r="N18" s="31">
        <f t="shared" si="1"/>
        <v>0</v>
      </c>
      <c r="O18" s="31">
        <f t="shared" si="2"/>
        <v>0</v>
      </c>
      <c r="P18" s="31" t="str">
        <f t="shared" si="3"/>
        <v>no criteria</v>
      </c>
      <c r="Q18" s="23" t="str">
        <f t="shared" si="4"/>
        <v/>
      </c>
      <c r="S18" s="118">
        <v>17</v>
      </c>
      <c r="T18" s="118">
        <v>1.36</v>
      </c>
      <c r="U18" s="118">
        <v>2.04</v>
      </c>
    </row>
    <row r="19" spans="1:21" s="33" customFormat="1" ht="13">
      <c r="A19" s="23" t="s">
        <v>49</v>
      </c>
      <c r="B19" s="24" t="s">
        <v>1</v>
      </c>
      <c r="C19" s="24" t="s">
        <v>41</v>
      </c>
      <c r="D19" s="24" t="s">
        <v>41</v>
      </c>
      <c r="E19" s="24">
        <f t="shared" si="0"/>
        <v>0</v>
      </c>
      <c r="F19" s="25" t="s">
        <v>1</v>
      </c>
      <c r="G19" s="24" t="s">
        <v>41</v>
      </c>
      <c r="H19" s="26"/>
      <c r="I19" s="27"/>
      <c r="J19" s="24"/>
      <c r="K19" s="24">
        <v>84.8</v>
      </c>
      <c r="L19" s="29" t="s">
        <v>37</v>
      </c>
      <c r="M19" s="30" t="str">
        <f>IF(streamtype="WS",IF(D19="no stdrd","",8.34*D19/1000*(POTWQ+AverageQ)/(1-K19/100)),IF(C19="no stdrd","",8.34*C19/1000*(POTWQ+AverageQ)/(1-K19/100)))</f>
        <v/>
      </c>
      <c r="N19" s="31" t="str">
        <f t="shared" si="1"/>
        <v/>
      </c>
      <c r="O19" s="31" t="str">
        <f t="shared" si="2"/>
        <v/>
      </c>
      <c r="P19" s="31" t="str">
        <f t="shared" si="3"/>
        <v>no criteria</v>
      </c>
      <c r="Q19" s="23" t="str">
        <f t="shared" si="4"/>
        <v/>
      </c>
      <c r="S19" s="118" t="s">
        <v>1</v>
      </c>
      <c r="T19" s="118" t="s">
        <v>1</v>
      </c>
      <c r="U19" s="118" t="s">
        <v>1</v>
      </c>
    </row>
    <row r="20" spans="1:21" ht="13">
      <c r="A20" s="23" t="s">
        <v>78</v>
      </c>
      <c r="B20" s="24" t="s">
        <v>38</v>
      </c>
      <c r="C20" s="24">
        <v>99</v>
      </c>
      <c r="D20" s="24">
        <v>0.38</v>
      </c>
      <c r="E20" s="24">
        <f t="shared" si="0"/>
        <v>0</v>
      </c>
      <c r="F20" s="25" t="s">
        <v>35</v>
      </c>
      <c r="G20" s="26">
        <v>2000</v>
      </c>
      <c r="H20" s="32" t="s">
        <v>36</v>
      </c>
      <c r="I20" s="27"/>
      <c r="J20" s="28"/>
      <c r="K20" s="29">
        <v>59</v>
      </c>
      <c r="L20" s="29" t="s">
        <v>37</v>
      </c>
      <c r="M20" s="30">
        <f>IF(streamtype="WS",IF(D20="no stdrd","",8.34*D20/1000*(POTWQ+AverageQ)/(1-K20/100)),IF(C20="no stdrd","",8.34*C20/1000*(POTWQ+AverageQ)/(1-K20/100)))</f>
        <v>0</v>
      </c>
      <c r="N20" s="31">
        <f>IF(G20="no stdrd","",8.34*G20/1000*(SevenQ10+POTWQ)/(1-K20/100))</f>
        <v>0</v>
      </c>
      <c r="O20" s="31" t="str">
        <f>IF(I20="","",8.34*POTWQ*I20)</f>
        <v/>
      </c>
      <c r="P20" s="31" t="str">
        <f t="shared" si="3"/>
        <v>no criteria</v>
      </c>
      <c r="Q20" s="23" t="str">
        <f t="shared" si="4"/>
        <v/>
      </c>
      <c r="S20" s="23"/>
      <c r="T20" s="23"/>
      <c r="U20" s="23"/>
    </row>
  </sheetData>
  <printOptions horizontalCentered="1" verticalCentered="1" headings="1"/>
  <pageMargins left="0" right="0" top="0.75" bottom="0.25" header="0.5" footer="0.5"/>
  <pageSetup scale="82" fitToWidth="2" fitToHeight="2" orientation="landscape" verticalDpi="0" r:id="rId1"/>
  <headerFooter alignWithMargins="0">
    <oddHeader>&amp;C&amp;"Geneva,Bold"&amp;14Pharmaceutical Organic Headworks Analysis Spreadsheet, Page &amp;P</oddHeader>
    <oddFooter>&amp;LFilename:  Pharmaceutical OHWA
Revison Date:  September, 2001</oddFooter>
  </headerFooter>
  <rowBreaks count="1" manualBreakCount="1">
    <brk id="120" max="65535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0302-F1FC-4ABB-94C5-7C8A920050E2}">
  <sheetPr>
    <pageSetUpPr fitToPage="1"/>
  </sheetPr>
  <dimension ref="A1:T39"/>
  <sheetViews>
    <sheetView workbookViewId="0">
      <selection activeCell="D19" sqref="D19"/>
    </sheetView>
  </sheetViews>
  <sheetFormatPr defaultColWidth="13" defaultRowHeight="12.5"/>
  <cols>
    <col min="1" max="1" width="6.7265625" style="34" customWidth="1"/>
    <col min="2" max="2" width="26.1796875" style="96" customWidth="1"/>
    <col min="3" max="3" width="9" style="35" customWidth="1"/>
    <col min="4" max="4" width="9" style="13" customWidth="1"/>
    <col min="5" max="5" width="7.81640625" style="40" customWidth="1"/>
    <col min="6" max="6" width="7.81640625" style="97" customWidth="1"/>
    <col min="7" max="7" width="7.81640625" style="40" customWidth="1"/>
    <col min="8" max="8" width="7.26953125" style="98" customWidth="1"/>
    <col min="9" max="10" width="7.81640625" style="35" customWidth="1"/>
    <col min="11" max="11" width="10.81640625" style="99" customWidth="1"/>
    <col min="12" max="12" width="10.81640625" style="34" customWidth="1"/>
    <col min="13" max="13" width="8" style="99" customWidth="1"/>
    <col min="14" max="14" width="7.81640625" style="35" customWidth="1"/>
    <col min="15" max="15" width="7.81640625" style="99" hidden="1" customWidth="1"/>
    <col min="16" max="16" width="7.81640625" style="35" hidden="1" customWidth="1"/>
    <col min="17" max="17" width="7.81640625" style="99" customWidth="1"/>
    <col min="18" max="18" width="9.1796875" style="35" customWidth="1"/>
    <col min="19" max="20" width="9.1796875" customWidth="1"/>
  </cols>
  <sheetData>
    <row r="1" spans="1:20" ht="56.25" customHeight="1" thickBot="1">
      <c r="B1" t="s">
        <v>73</v>
      </c>
      <c r="E1"/>
      <c r="F1" s="36"/>
      <c r="G1"/>
      <c r="H1" s="37"/>
      <c r="I1"/>
      <c r="J1" s="38"/>
      <c r="K1" s="39"/>
      <c r="L1"/>
      <c r="M1" s="39"/>
      <c r="N1" s="38"/>
      <c r="O1" s="39"/>
      <c r="P1" s="40"/>
      <c r="Q1" s="39"/>
      <c r="R1" s="40"/>
    </row>
    <row r="2" spans="1:20" ht="14.15" customHeight="1" thickTop="1" thickBot="1">
      <c r="A2" s="41" t="s">
        <v>50</v>
      </c>
      <c r="B2" s="42">
        <f>ORGANHWA!$E$2</f>
        <v>0</v>
      </c>
      <c r="E2"/>
      <c r="F2" s="36"/>
      <c r="G2"/>
      <c r="H2" s="43"/>
      <c r="I2"/>
      <c r="J2" s="38"/>
      <c r="K2" s="39"/>
      <c r="L2"/>
      <c r="M2" s="39"/>
      <c r="N2" s="38"/>
      <c r="O2" s="39"/>
      <c r="P2" s="40"/>
      <c r="Q2" s="39"/>
      <c r="R2" s="40"/>
    </row>
    <row r="3" spans="1:20" ht="14.15" customHeight="1" thickTop="1">
      <c r="A3" s="41"/>
      <c r="B3" s="100"/>
      <c r="E3"/>
      <c r="F3" s="36"/>
      <c r="G3"/>
      <c r="H3" s="43"/>
      <c r="I3"/>
      <c r="J3" s="38"/>
      <c r="K3" s="39"/>
      <c r="L3"/>
      <c r="M3" s="39"/>
      <c r="N3" s="38"/>
      <c r="O3" s="39"/>
      <c r="P3" s="40"/>
      <c r="Q3" s="39"/>
      <c r="R3" s="40"/>
    </row>
    <row r="4" spans="1:20" s="47" customFormat="1" ht="14.15" customHeight="1">
      <c r="A4" s="44"/>
      <c r="B4"/>
      <c r="C4" s="123" t="s">
        <v>51</v>
      </c>
      <c r="D4" s="124"/>
      <c r="E4" s="119" t="s">
        <v>39</v>
      </c>
      <c r="F4" s="120"/>
      <c r="G4" s="119" t="s">
        <v>66</v>
      </c>
      <c r="H4" s="120"/>
      <c r="I4" s="119" t="s">
        <v>45</v>
      </c>
      <c r="J4" s="120"/>
      <c r="K4" s="119" t="s">
        <v>46</v>
      </c>
      <c r="L4" s="120"/>
      <c r="M4" s="119" t="s">
        <v>67</v>
      </c>
      <c r="N4" s="120"/>
      <c r="O4" s="45"/>
      <c r="P4" s="46"/>
      <c r="Q4" s="119" t="s">
        <v>49</v>
      </c>
      <c r="R4" s="120"/>
      <c r="S4" s="119" t="s">
        <v>79</v>
      </c>
      <c r="T4" s="120"/>
    </row>
    <row r="5" spans="1:20" s="48" customFormat="1" ht="14.15" customHeight="1">
      <c r="C5" s="121" t="s">
        <v>68</v>
      </c>
      <c r="D5" s="122"/>
      <c r="E5" s="121" t="s">
        <v>70</v>
      </c>
      <c r="F5" s="122"/>
      <c r="G5" s="121" t="s">
        <v>70</v>
      </c>
      <c r="H5" s="122"/>
      <c r="I5" s="121" t="s">
        <v>70</v>
      </c>
      <c r="J5" s="122"/>
      <c r="K5" s="121" t="s">
        <v>70</v>
      </c>
      <c r="L5" s="122"/>
      <c r="M5" s="121" t="s">
        <v>70</v>
      </c>
      <c r="N5" s="122"/>
      <c r="O5" s="121" t="s">
        <v>70</v>
      </c>
      <c r="P5" s="122"/>
      <c r="Q5" s="121" t="s">
        <v>70</v>
      </c>
      <c r="R5" s="122"/>
      <c r="S5" s="121" t="s">
        <v>70</v>
      </c>
      <c r="T5" s="122"/>
    </row>
    <row r="6" spans="1:20" s="48" customFormat="1" ht="14.15" customHeight="1">
      <c r="A6" s="48" t="s">
        <v>52</v>
      </c>
      <c r="B6" s="103" t="s">
        <v>53</v>
      </c>
      <c r="C6" s="53"/>
      <c r="D6" s="49"/>
      <c r="E6" s="50" t="s">
        <v>54</v>
      </c>
      <c r="F6" s="51" t="s">
        <v>55</v>
      </c>
      <c r="G6" s="50" t="s">
        <v>54</v>
      </c>
      <c r="H6" s="52" t="s">
        <v>55</v>
      </c>
      <c r="I6" s="50" t="s">
        <v>54</v>
      </c>
      <c r="J6" s="53" t="s">
        <v>55</v>
      </c>
      <c r="K6" s="54" t="s">
        <v>54</v>
      </c>
      <c r="L6" s="53" t="s">
        <v>55</v>
      </c>
      <c r="M6" s="54" t="s">
        <v>54</v>
      </c>
      <c r="N6" s="49" t="s">
        <v>55</v>
      </c>
      <c r="O6" s="54" t="s">
        <v>54</v>
      </c>
      <c r="P6" s="53" t="s">
        <v>55</v>
      </c>
      <c r="Q6" s="54" t="s">
        <v>54</v>
      </c>
      <c r="R6" s="49" t="s">
        <v>55</v>
      </c>
      <c r="S6" s="54" t="s">
        <v>54</v>
      </c>
      <c r="T6" s="49" t="s">
        <v>55</v>
      </c>
    </row>
    <row r="7" spans="1:20" s="48" customFormat="1" ht="14.15" customHeight="1" thickBot="1">
      <c r="A7" s="48" t="s">
        <v>56</v>
      </c>
      <c r="B7" s="104" t="s">
        <v>57</v>
      </c>
      <c r="C7" s="53" t="s">
        <v>58</v>
      </c>
      <c r="D7" s="55" t="s">
        <v>59</v>
      </c>
      <c r="E7" s="50" t="s">
        <v>60</v>
      </c>
      <c r="F7" s="56" t="s">
        <v>61</v>
      </c>
      <c r="G7" s="50" t="s">
        <v>60</v>
      </c>
      <c r="H7" s="57" t="s">
        <v>61</v>
      </c>
      <c r="I7" s="50" t="s">
        <v>60</v>
      </c>
      <c r="J7" s="58" t="s">
        <v>61</v>
      </c>
      <c r="K7" s="54" t="s">
        <v>60</v>
      </c>
      <c r="L7" s="58" t="s">
        <v>61</v>
      </c>
      <c r="M7" s="54" t="s">
        <v>60</v>
      </c>
      <c r="N7" s="55" t="s">
        <v>61</v>
      </c>
      <c r="O7" s="59" t="s">
        <v>60</v>
      </c>
      <c r="P7" s="58" t="s">
        <v>61</v>
      </c>
      <c r="Q7" s="54" t="s">
        <v>60</v>
      </c>
      <c r="R7" s="55" t="s">
        <v>61</v>
      </c>
      <c r="S7" s="54" t="s">
        <v>60</v>
      </c>
      <c r="T7" s="55" t="s">
        <v>61</v>
      </c>
    </row>
    <row r="8" spans="1:20" s="65" customFormat="1" ht="14.15" customHeight="1" thickTop="1" thickBot="1">
      <c r="A8" s="48">
        <v>1</v>
      </c>
      <c r="B8" s="60"/>
      <c r="C8" s="101"/>
      <c r="D8" s="61" t="str">
        <f>IF(C8=0," ",C8*1000000)</f>
        <v xml:space="preserve"> </v>
      </c>
      <c r="E8" s="62"/>
      <c r="F8" s="63" t="str">
        <f>IF(8.34*$C8*E8=0," ",8.34*$C8*E8)</f>
        <v xml:space="preserve"> </v>
      </c>
      <c r="G8" s="62"/>
      <c r="H8" s="63" t="str">
        <f>IF(8.34*$C8*G8=0," ",8.34*$C8*G8)</f>
        <v xml:space="preserve"> </v>
      </c>
      <c r="I8" s="62"/>
      <c r="J8" s="63" t="str">
        <f>IF(8.34*$C8*I8=0," ",8.34*$C8*I8)</f>
        <v xml:space="preserve"> </v>
      </c>
      <c r="K8" s="62"/>
      <c r="L8" s="63" t="str">
        <f>IF(8.34*$C8*K8=0," ",8.34*$C8*K8)</f>
        <v xml:space="preserve"> </v>
      </c>
      <c r="M8" s="62"/>
      <c r="N8" s="63" t="str">
        <f>IF(8.34*$C8*M8=0," ",8.34*$C8*M8)</f>
        <v xml:space="preserve"> </v>
      </c>
      <c r="O8" s="107"/>
      <c r="P8" s="64" t="str">
        <f t="shared" ref="P8:P17" si="0">IF(8.34*$C8*O8=0,"",8.34*$C8*O8)</f>
        <v/>
      </c>
      <c r="Q8" s="62"/>
      <c r="R8" s="111" t="str">
        <f>IF(8.34*$C8*Q8=0," ",8.34*$C8*Q8)</f>
        <v xml:space="preserve"> </v>
      </c>
      <c r="S8" s="62"/>
      <c r="T8" s="111" t="str">
        <f>IF(8.34*$C8*S8=0," ",8.34*$C8*S8)</f>
        <v xml:space="preserve"> </v>
      </c>
    </row>
    <row r="9" spans="1:20" s="65" customFormat="1" ht="14.15" customHeight="1" thickTop="1" thickBot="1">
      <c r="A9" s="48">
        <v>2</v>
      </c>
      <c r="B9" s="66"/>
      <c r="C9" s="102"/>
      <c r="D9" s="61" t="str">
        <f t="shared" ref="D9:D17" si="1">IF(C9=0," ",C9*1000000)</f>
        <v xml:space="preserve"> </v>
      </c>
      <c r="E9" s="62"/>
      <c r="F9" s="63" t="str">
        <f t="shared" ref="F9:F17" si="2">IF(8.34*$C9*E9=0," ",8.34*$C9*E9)</f>
        <v xml:space="preserve"> </v>
      </c>
      <c r="G9" s="62"/>
      <c r="H9" s="63" t="str">
        <f t="shared" ref="H9:H17" si="3">IF(8.34*$C9*G9=0," ",8.34*$C9*G9)</f>
        <v xml:space="preserve"> </v>
      </c>
      <c r="I9" s="62"/>
      <c r="J9" s="63" t="str">
        <f t="shared" ref="J9:J17" si="4">IF(8.34*$C9*I9=0," ",8.34*$C9*I9)</f>
        <v xml:space="preserve"> </v>
      </c>
      <c r="K9" s="62"/>
      <c r="L9" s="63" t="str">
        <f t="shared" ref="L9:L17" si="5">IF(8.34*$C9*K9=0," ",8.34*$C9*K9)</f>
        <v xml:space="preserve"> </v>
      </c>
      <c r="M9" s="62"/>
      <c r="N9" s="63" t="str">
        <f t="shared" ref="N9:N17" si="6">IF(8.34*$C9*M9=0," ",8.34*$C9*M9)</f>
        <v xml:space="preserve"> </v>
      </c>
      <c r="O9" s="107"/>
      <c r="P9" s="64" t="str">
        <f t="shared" si="0"/>
        <v/>
      </c>
      <c r="Q9" s="62"/>
      <c r="R9" s="112" t="str">
        <f t="shared" ref="R9:T17" si="7">IF(8.34*$C9*Q9=0," ",8.34*$C9*Q9)</f>
        <v xml:space="preserve"> </v>
      </c>
      <c r="S9" s="62"/>
      <c r="T9" s="112" t="str">
        <f t="shared" si="7"/>
        <v xml:space="preserve"> </v>
      </c>
    </row>
    <row r="10" spans="1:20" s="65" customFormat="1" ht="14.15" customHeight="1" thickTop="1" thickBot="1">
      <c r="A10" s="48">
        <v>3</v>
      </c>
      <c r="B10" s="66"/>
      <c r="C10" s="102"/>
      <c r="D10" s="61" t="str">
        <f t="shared" si="1"/>
        <v xml:space="preserve"> </v>
      </c>
      <c r="E10" s="62"/>
      <c r="F10" s="63" t="str">
        <f t="shared" si="2"/>
        <v xml:space="preserve"> </v>
      </c>
      <c r="G10" s="62"/>
      <c r="H10" s="63" t="str">
        <f t="shared" si="3"/>
        <v xml:space="preserve"> </v>
      </c>
      <c r="I10" s="62"/>
      <c r="J10" s="63" t="str">
        <f t="shared" si="4"/>
        <v xml:space="preserve"> </v>
      </c>
      <c r="K10" s="62"/>
      <c r="L10" s="63" t="str">
        <f t="shared" si="5"/>
        <v xml:space="preserve"> </v>
      </c>
      <c r="M10" s="62"/>
      <c r="N10" s="63" t="str">
        <f t="shared" si="6"/>
        <v xml:space="preserve"> </v>
      </c>
      <c r="O10" s="107"/>
      <c r="P10" s="64" t="str">
        <f t="shared" si="0"/>
        <v/>
      </c>
      <c r="Q10" s="62"/>
      <c r="R10" s="112" t="str">
        <f t="shared" si="7"/>
        <v xml:space="preserve"> </v>
      </c>
      <c r="S10" s="62"/>
      <c r="T10" s="112" t="str">
        <f t="shared" si="7"/>
        <v xml:space="preserve"> </v>
      </c>
    </row>
    <row r="11" spans="1:20" s="65" customFormat="1" ht="14.15" customHeight="1" thickTop="1" thickBot="1">
      <c r="A11" s="48">
        <v>4</v>
      </c>
      <c r="B11" s="66"/>
      <c r="C11" s="102"/>
      <c r="D11" s="61" t="str">
        <f t="shared" si="1"/>
        <v xml:space="preserve"> </v>
      </c>
      <c r="E11" s="62"/>
      <c r="F11" s="63" t="str">
        <f t="shared" si="2"/>
        <v xml:space="preserve"> </v>
      </c>
      <c r="G11" s="62"/>
      <c r="H11" s="63" t="str">
        <f t="shared" si="3"/>
        <v xml:space="preserve"> </v>
      </c>
      <c r="I11" s="62"/>
      <c r="J11" s="63" t="str">
        <f t="shared" si="4"/>
        <v xml:space="preserve"> </v>
      </c>
      <c r="K11" s="62"/>
      <c r="L11" s="63" t="str">
        <f t="shared" si="5"/>
        <v xml:space="preserve"> </v>
      </c>
      <c r="M11" s="62"/>
      <c r="N11" s="63" t="str">
        <f t="shared" si="6"/>
        <v xml:space="preserve"> </v>
      </c>
      <c r="O11" s="107"/>
      <c r="P11" s="64" t="str">
        <f t="shared" si="0"/>
        <v/>
      </c>
      <c r="Q11" s="62"/>
      <c r="R11" s="112" t="str">
        <f t="shared" si="7"/>
        <v xml:space="preserve"> </v>
      </c>
      <c r="S11" s="62"/>
      <c r="T11" s="112" t="str">
        <f t="shared" si="7"/>
        <v xml:space="preserve"> </v>
      </c>
    </row>
    <row r="12" spans="1:20" s="65" customFormat="1" ht="14.15" customHeight="1" thickTop="1" thickBot="1">
      <c r="A12" s="48">
        <v>5</v>
      </c>
      <c r="B12" s="66"/>
      <c r="C12" s="102"/>
      <c r="D12" s="61" t="str">
        <f t="shared" si="1"/>
        <v xml:space="preserve"> </v>
      </c>
      <c r="E12" s="62"/>
      <c r="F12" s="63" t="str">
        <f t="shared" si="2"/>
        <v xml:space="preserve"> </v>
      </c>
      <c r="G12" s="62"/>
      <c r="H12" s="63" t="str">
        <f t="shared" si="3"/>
        <v xml:space="preserve"> </v>
      </c>
      <c r="I12" s="62"/>
      <c r="J12" s="63" t="str">
        <f t="shared" si="4"/>
        <v xml:space="preserve"> </v>
      </c>
      <c r="K12" s="62"/>
      <c r="L12" s="63" t="str">
        <f t="shared" si="5"/>
        <v xml:space="preserve"> </v>
      </c>
      <c r="M12" s="62"/>
      <c r="N12" s="63" t="str">
        <f t="shared" si="6"/>
        <v xml:space="preserve"> </v>
      </c>
      <c r="O12" s="107"/>
      <c r="P12" s="64" t="str">
        <f t="shared" si="0"/>
        <v/>
      </c>
      <c r="Q12" s="62"/>
      <c r="R12" s="112" t="str">
        <f t="shared" si="7"/>
        <v xml:space="preserve"> </v>
      </c>
      <c r="S12" s="62"/>
      <c r="T12" s="112" t="str">
        <f t="shared" si="7"/>
        <v xml:space="preserve"> </v>
      </c>
    </row>
    <row r="13" spans="1:20" s="65" customFormat="1" ht="14.15" customHeight="1" thickTop="1" thickBot="1">
      <c r="A13" s="48">
        <v>6</v>
      </c>
      <c r="B13" s="66"/>
      <c r="C13" s="102"/>
      <c r="D13" s="61" t="str">
        <f t="shared" si="1"/>
        <v xml:space="preserve"> </v>
      </c>
      <c r="E13" s="62"/>
      <c r="F13" s="63" t="str">
        <f t="shared" si="2"/>
        <v xml:space="preserve"> </v>
      </c>
      <c r="G13" s="62"/>
      <c r="H13" s="63" t="str">
        <f t="shared" si="3"/>
        <v xml:space="preserve"> </v>
      </c>
      <c r="I13" s="62"/>
      <c r="J13" s="63" t="str">
        <f t="shared" si="4"/>
        <v xml:space="preserve"> </v>
      </c>
      <c r="K13" s="62"/>
      <c r="L13" s="63" t="str">
        <f t="shared" si="5"/>
        <v xml:space="preserve"> </v>
      </c>
      <c r="M13" s="62"/>
      <c r="N13" s="63" t="str">
        <f t="shared" si="6"/>
        <v xml:space="preserve"> </v>
      </c>
      <c r="O13" s="107"/>
      <c r="P13" s="64" t="str">
        <f t="shared" si="0"/>
        <v/>
      </c>
      <c r="Q13" s="62"/>
      <c r="R13" s="112" t="str">
        <f t="shared" si="7"/>
        <v xml:space="preserve"> </v>
      </c>
      <c r="S13" s="62"/>
      <c r="T13" s="112" t="str">
        <f t="shared" si="7"/>
        <v xml:space="preserve"> </v>
      </c>
    </row>
    <row r="14" spans="1:20" s="65" customFormat="1" ht="14.15" customHeight="1" thickTop="1" thickBot="1">
      <c r="A14" s="48">
        <v>7</v>
      </c>
      <c r="B14" s="66"/>
      <c r="C14" s="102"/>
      <c r="D14" s="61" t="str">
        <f t="shared" si="1"/>
        <v xml:space="preserve"> </v>
      </c>
      <c r="E14" s="62"/>
      <c r="F14" s="63" t="str">
        <f t="shared" si="2"/>
        <v xml:space="preserve"> </v>
      </c>
      <c r="G14" s="62"/>
      <c r="H14" s="63" t="str">
        <f t="shared" si="3"/>
        <v xml:space="preserve"> </v>
      </c>
      <c r="I14" s="62"/>
      <c r="J14" s="63" t="str">
        <f t="shared" si="4"/>
        <v xml:space="preserve"> </v>
      </c>
      <c r="K14" s="62"/>
      <c r="L14" s="63" t="str">
        <f t="shared" si="5"/>
        <v xml:space="preserve"> </v>
      </c>
      <c r="M14" s="62"/>
      <c r="N14" s="63" t="str">
        <f t="shared" si="6"/>
        <v xml:space="preserve"> </v>
      </c>
      <c r="O14" s="107"/>
      <c r="P14" s="64" t="str">
        <f t="shared" si="0"/>
        <v/>
      </c>
      <c r="Q14" s="62"/>
      <c r="R14" s="112" t="str">
        <f t="shared" si="7"/>
        <v xml:space="preserve"> </v>
      </c>
      <c r="S14" s="62"/>
      <c r="T14" s="112" t="str">
        <f t="shared" si="7"/>
        <v xml:space="preserve"> </v>
      </c>
    </row>
    <row r="15" spans="1:20" s="65" customFormat="1" ht="14.15" customHeight="1" thickTop="1" thickBot="1">
      <c r="A15" s="48">
        <v>8</v>
      </c>
      <c r="B15" s="66"/>
      <c r="C15" s="102"/>
      <c r="D15" s="61" t="str">
        <f t="shared" si="1"/>
        <v xml:space="preserve"> </v>
      </c>
      <c r="E15" s="62"/>
      <c r="F15" s="63" t="str">
        <f t="shared" si="2"/>
        <v xml:space="preserve"> </v>
      </c>
      <c r="G15" s="62"/>
      <c r="H15" s="63" t="str">
        <f t="shared" si="3"/>
        <v xml:space="preserve"> </v>
      </c>
      <c r="I15" s="62"/>
      <c r="J15" s="63" t="str">
        <f t="shared" si="4"/>
        <v xml:space="preserve"> </v>
      </c>
      <c r="K15" s="62"/>
      <c r="L15" s="63" t="str">
        <f t="shared" si="5"/>
        <v xml:space="preserve"> </v>
      </c>
      <c r="M15" s="62"/>
      <c r="N15" s="63" t="str">
        <f t="shared" si="6"/>
        <v xml:space="preserve"> </v>
      </c>
      <c r="O15" s="107"/>
      <c r="P15" s="64" t="str">
        <f t="shared" si="0"/>
        <v/>
      </c>
      <c r="Q15" s="62"/>
      <c r="R15" s="112" t="str">
        <f t="shared" si="7"/>
        <v xml:space="preserve"> </v>
      </c>
      <c r="S15" s="62"/>
      <c r="T15" s="112" t="str">
        <f t="shared" si="7"/>
        <v xml:space="preserve"> </v>
      </c>
    </row>
    <row r="16" spans="1:20" s="65" customFormat="1" ht="14.15" customHeight="1" thickTop="1" thickBot="1">
      <c r="A16" s="48">
        <v>9</v>
      </c>
      <c r="B16" s="66"/>
      <c r="C16" s="102"/>
      <c r="D16" s="61" t="str">
        <f t="shared" si="1"/>
        <v xml:space="preserve"> </v>
      </c>
      <c r="E16" s="62"/>
      <c r="F16" s="63" t="str">
        <f t="shared" si="2"/>
        <v xml:space="preserve"> </v>
      </c>
      <c r="G16" s="62"/>
      <c r="H16" s="63" t="str">
        <f t="shared" si="3"/>
        <v xml:space="preserve"> </v>
      </c>
      <c r="I16" s="62"/>
      <c r="J16" s="63" t="str">
        <f t="shared" si="4"/>
        <v xml:space="preserve"> </v>
      </c>
      <c r="K16" s="62"/>
      <c r="L16" s="63" t="str">
        <f t="shared" si="5"/>
        <v xml:space="preserve"> </v>
      </c>
      <c r="M16" s="62"/>
      <c r="N16" s="63" t="str">
        <f t="shared" si="6"/>
        <v xml:space="preserve"> </v>
      </c>
      <c r="O16" s="107"/>
      <c r="P16" s="64" t="str">
        <f t="shared" si="0"/>
        <v/>
      </c>
      <c r="Q16" s="62"/>
      <c r="R16" s="112" t="str">
        <f t="shared" si="7"/>
        <v xml:space="preserve"> </v>
      </c>
      <c r="S16" s="62"/>
      <c r="T16" s="112" t="str">
        <f t="shared" si="7"/>
        <v xml:space="preserve"> </v>
      </c>
    </row>
    <row r="17" spans="1:20" s="65" customFormat="1" ht="14.15" customHeight="1" thickTop="1" thickBot="1">
      <c r="A17" s="48">
        <v>10</v>
      </c>
      <c r="B17" s="66"/>
      <c r="C17" s="102"/>
      <c r="D17" s="61" t="str">
        <f t="shared" si="1"/>
        <v xml:space="preserve"> </v>
      </c>
      <c r="E17" s="62"/>
      <c r="F17" s="63" t="str">
        <f t="shared" si="2"/>
        <v xml:space="preserve"> </v>
      </c>
      <c r="G17" s="62"/>
      <c r="H17" s="63" t="str">
        <f t="shared" si="3"/>
        <v xml:space="preserve"> </v>
      </c>
      <c r="I17" s="62"/>
      <c r="J17" s="63" t="str">
        <f t="shared" si="4"/>
        <v xml:space="preserve"> </v>
      </c>
      <c r="K17" s="62"/>
      <c r="L17" s="63" t="str">
        <f t="shared" si="5"/>
        <v xml:space="preserve"> </v>
      </c>
      <c r="M17" s="62"/>
      <c r="N17" s="63" t="str">
        <f t="shared" si="6"/>
        <v xml:space="preserve"> </v>
      </c>
      <c r="O17" s="107"/>
      <c r="P17" s="64" t="str">
        <f t="shared" si="0"/>
        <v/>
      </c>
      <c r="Q17" s="62"/>
      <c r="R17" s="113" t="str">
        <f t="shared" si="7"/>
        <v xml:space="preserve"> </v>
      </c>
      <c r="S17" s="62"/>
      <c r="T17" s="113" t="str">
        <f t="shared" si="7"/>
        <v xml:space="preserve"> </v>
      </c>
    </row>
    <row r="18" spans="1:20" s="72" customFormat="1" ht="14.15" customHeight="1" thickTop="1">
      <c r="A18" s="67"/>
      <c r="B18" s="81" t="s">
        <v>62</v>
      </c>
      <c r="C18" s="68" t="str">
        <f>IF(SUM(C8:C17)=0,"",SUM(C8:C17))</f>
        <v/>
      </c>
      <c r="D18" s="69" t="str">
        <f>IF(SUM(D8:D17)=0,"",SUM(D8:D17))</f>
        <v/>
      </c>
      <c r="E18" s="70"/>
      <c r="F18" s="108" t="str">
        <f>IF(SUM(F8:F17)=0,"",SUM(F8:F17))</f>
        <v/>
      </c>
      <c r="G18" s="70"/>
      <c r="H18" s="109" t="str">
        <f>IF(SUM(H8:H17)=0,"",SUM(H8:H17))</f>
        <v/>
      </c>
      <c r="I18" s="70"/>
      <c r="J18" s="71" t="str">
        <f>IF(SUM(J8:J17)=0,"",SUM(J8:J17))</f>
        <v/>
      </c>
      <c r="K18" s="70"/>
      <c r="L18" s="71" t="str">
        <f>IF(SUM(L8:L17)=0,"",SUM(L8:L17))</f>
        <v/>
      </c>
      <c r="M18" s="70"/>
      <c r="N18" s="71" t="str">
        <f>IF(SUM(N8:N17)=0,"",SUM(N8:N17))</f>
        <v/>
      </c>
      <c r="O18" s="110"/>
      <c r="P18" s="71" t="str">
        <f>IF(SUM(P8:P17)=0,"",SUM(P8:P17))</f>
        <v/>
      </c>
      <c r="Q18" s="70"/>
      <c r="R18" s="71" t="str">
        <f>IF(SUM(R8:R17)=0,"",SUM(R8:R17))</f>
        <v/>
      </c>
      <c r="S18" s="70"/>
      <c r="T18" s="71" t="str">
        <f>IF(SUM(T8:T17)=0,"",SUM(T8:T17))</f>
        <v/>
      </c>
    </row>
    <row r="19" spans="1:20" s="73" customFormat="1" ht="33" customHeight="1">
      <c r="B19" s="74" t="s">
        <v>72</v>
      </c>
      <c r="C19" s="75"/>
      <c r="D19" s="76"/>
      <c r="E19" s="77"/>
      <c r="F19" s="114" t="str">
        <f>ORGANHWA!$Q$14</f>
        <v/>
      </c>
      <c r="G19" s="77"/>
      <c r="H19" s="114" t="str">
        <f>ORGANHWA!$Q$15</f>
        <v/>
      </c>
      <c r="I19" s="79"/>
      <c r="J19" s="114" t="str">
        <f>ORGANHWA!$Q$16</f>
        <v/>
      </c>
      <c r="K19" s="80"/>
      <c r="L19" s="114" t="str">
        <f>ORGANHWA!$Q$17</f>
        <v/>
      </c>
      <c r="M19" s="80"/>
      <c r="N19" s="114" t="str">
        <f>ORGANHWA!$Q$18</f>
        <v/>
      </c>
      <c r="O19" s="78"/>
      <c r="P19" s="78"/>
      <c r="Q19" s="80"/>
      <c r="R19" s="78" t="str">
        <f>ORGANHWA!$Q$19</f>
        <v/>
      </c>
      <c r="S19" s="80"/>
      <c r="T19" s="78" t="str">
        <f>ORGANHWA!$Q$20</f>
        <v/>
      </c>
    </row>
    <row r="20" spans="1:20" s="72" customFormat="1" ht="14.15" customHeight="1">
      <c r="A20" s="67"/>
      <c r="B20" s="81" t="s">
        <v>71</v>
      </c>
      <c r="C20" s="83"/>
      <c r="D20" s="81"/>
      <c r="E20" s="82"/>
      <c r="F20" s="84" t="str">
        <f>ORGANHWA!$P$14</f>
        <v>no criteria</v>
      </c>
      <c r="G20" s="83"/>
      <c r="H20" s="84" t="str">
        <f>ORGANHWA!$P$15</f>
        <v>no criteria</v>
      </c>
      <c r="I20" s="83"/>
      <c r="J20" s="84" t="str">
        <f>ORGANHWA!$P$16</f>
        <v>no criteria</v>
      </c>
      <c r="K20" s="85"/>
      <c r="L20" s="84" t="str">
        <f>ORGANHWA!$P$17</f>
        <v>no criteria</v>
      </c>
      <c r="M20" s="85"/>
      <c r="N20" s="84" t="str">
        <f>ORGANHWA!$P$18</f>
        <v>no criteria</v>
      </c>
      <c r="O20" s="85"/>
      <c r="P20" s="84"/>
      <c r="Q20" s="85"/>
      <c r="R20" s="84" t="str">
        <f>ORGANHWA!$P$19</f>
        <v>no criteria</v>
      </c>
      <c r="S20" s="85"/>
      <c r="T20" s="84" t="str">
        <f>ORGANHWA!$P$20</f>
        <v>no criteria</v>
      </c>
    </row>
    <row r="21" spans="1:20" ht="13" customHeight="1">
      <c r="A21"/>
      <c r="B21" s="81" t="s">
        <v>69</v>
      </c>
      <c r="C21" s="83"/>
      <c r="D21"/>
      <c r="E21" s="82"/>
      <c r="F21" s="86" t="str">
        <f>F18</f>
        <v/>
      </c>
      <c r="G21" s="38"/>
      <c r="H21" s="86" t="str">
        <f>H18</f>
        <v/>
      </c>
      <c r="I21" s="38"/>
      <c r="J21" s="86" t="str">
        <f>J18</f>
        <v/>
      </c>
      <c r="K21" s="38"/>
      <c r="L21" s="86" t="str">
        <f>L18</f>
        <v/>
      </c>
      <c r="M21" s="38"/>
      <c r="N21" s="86" t="str">
        <f>N18</f>
        <v/>
      </c>
      <c r="O21" s="38"/>
      <c r="P21" s="86" t="str">
        <f>P18</f>
        <v/>
      </c>
      <c r="Q21" s="38"/>
      <c r="R21" s="86" t="str">
        <f>R18</f>
        <v/>
      </c>
      <c r="S21" s="38"/>
      <c r="T21" s="86" t="str">
        <f>T18</f>
        <v/>
      </c>
    </row>
    <row r="22" spans="1:20" s="72" customFormat="1" ht="14.15" customHeight="1">
      <c r="A22" s="67"/>
      <c r="B22" s="81" t="s">
        <v>63</v>
      </c>
      <c r="C22" s="85"/>
      <c r="D22"/>
      <c r="E22" s="82"/>
      <c r="F22" s="84" t="e">
        <f>F20-F21</f>
        <v>#VALUE!</v>
      </c>
      <c r="G22" s="83"/>
      <c r="H22" s="84" t="e">
        <f>H20-H21</f>
        <v>#VALUE!</v>
      </c>
      <c r="I22" s="83"/>
      <c r="J22" s="84" t="e">
        <f>J20-J21</f>
        <v>#VALUE!</v>
      </c>
      <c r="K22" s="83"/>
      <c r="L22" s="84" t="e">
        <f>L20-L21</f>
        <v>#VALUE!</v>
      </c>
      <c r="M22" s="83"/>
      <c r="N22" s="84" t="e">
        <f>N20-N21</f>
        <v>#VALUE!</v>
      </c>
      <c r="O22" s="83"/>
      <c r="P22" s="84" t="str">
        <f>IF(P20="","",#REF!-P21)</f>
        <v/>
      </c>
      <c r="Q22" s="83"/>
      <c r="R22" s="84" t="e">
        <f>R20-R21</f>
        <v>#VALUE!</v>
      </c>
      <c r="S22" s="83"/>
      <c r="T22" s="84" t="e">
        <f>T20-T21</f>
        <v>#VALUE!</v>
      </c>
    </row>
    <row r="23" spans="1:20" s="91" customFormat="1" ht="14.15" customHeight="1">
      <c r="A23" s="89"/>
      <c r="B23" s="87" t="s">
        <v>64</v>
      </c>
      <c r="C23" s="105"/>
      <c r="D23" s="87"/>
      <c r="E23" s="87"/>
      <c r="F23" s="88" t="e">
        <f>F22/F20*100</f>
        <v>#VALUE!</v>
      </c>
      <c r="G23" s="87"/>
      <c r="H23" s="88" t="e">
        <f>H22/H20*100</f>
        <v>#VALUE!</v>
      </c>
      <c r="I23" s="90"/>
      <c r="J23" s="88" t="e">
        <f>J22/J20*100</f>
        <v>#VALUE!</v>
      </c>
      <c r="K23" s="90"/>
      <c r="L23" s="88" t="e">
        <f>L22/L20*100</f>
        <v>#VALUE!</v>
      </c>
      <c r="M23" s="90"/>
      <c r="N23" s="88" t="e">
        <f>N22/N20*100</f>
        <v>#VALUE!</v>
      </c>
      <c r="O23" s="90"/>
      <c r="P23" s="88" t="str">
        <f>IF(P18="","",IF(P20=0,"HWA?",P22/P20*100))</f>
        <v/>
      </c>
      <c r="Q23" s="90"/>
      <c r="R23" s="88" t="e">
        <f>R22/R20*100</f>
        <v>#VALUE!</v>
      </c>
      <c r="S23" s="90"/>
      <c r="T23" s="88" t="e">
        <f>T22/T20*100</f>
        <v>#VALUE!</v>
      </c>
    </row>
    <row r="24" spans="1:20" s="91" customFormat="1" ht="6" customHeight="1">
      <c r="A24" s="89"/>
      <c r="B24" s="87"/>
      <c r="C24" s="105"/>
      <c r="D24" s="87"/>
      <c r="E24" s="87"/>
      <c r="F24" s="88"/>
      <c r="G24" s="87"/>
      <c r="H24" s="88"/>
      <c r="I24" s="90"/>
      <c r="J24" s="88"/>
      <c r="K24" s="90"/>
      <c r="L24" s="88"/>
      <c r="M24" s="90"/>
      <c r="N24" s="88"/>
      <c r="O24" s="90"/>
      <c r="P24" s="88"/>
      <c r="Q24" s="90"/>
      <c r="R24" s="88"/>
      <c r="S24" s="90"/>
      <c r="T24" s="88"/>
    </row>
    <row r="25" spans="1:20" s="85" customFormat="1" ht="14.15" customHeight="1" thickBot="1">
      <c r="A25" s="92"/>
      <c r="B25" s="93" t="s">
        <v>65</v>
      </c>
      <c r="C25" s="106"/>
      <c r="D25" s="93"/>
      <c r="E25" s="93"/>
      <c r="F25" s="95" t="e">
        <f>IF(F20="","",F20*0.05)</f>
        <v>#VALUE!</v>
      </c>
      <c r="G25" s="93"/>
      <c r="H25" s="95" t="e">
        <f>IF(H20="","",H20*0.05)</f>
        <v>#VALUE!</v>
      </c>
      <c r="I25" s="94"/>
      <c r="J25" s="95" t="e">
        <f>IF(J20="","",J20*0.05)</f>
        <v>#VALUE!</v>
      </c>
      <c r="K25" s="94"/>
      <c r="L25" s="95" t="e">
        <f>IF(L20="","",L20*0.05)</f>
        <v>#VALUE!</v>
      </c>
      <c r="M25" s="94"/>
      <c r="N25" s="95" t="e">
        <f>IF(N20="","",N20*0.05)</f>
        <v>#VALUE!</v>
      </c>
      <c r="O25" s="94"/>
      <c r="P25" s="95" t="str">
        <f>IF(P20="","",P20*0.05)</f>
        <v/>
      </c>
      <c r="Q25" s="94"/>
      <c r="R25" s="95" t="e">
        <f>IF(R20="","",R20*0.05)</f>
        <v>#VALUE!</v>
      </c>
      <c r="S25" s="94"/>
      <c r="T25" s="95" t="e">
        <f>IF(T20="","",T20*0.05)</f>
        <v>#VALUE!</v>
      </c>
    </row>
    <row r="26" spans="1:20" ht="13" thickTop="1">
      <c r="B26"/>
      <c r="C26"/>
      <c r="D26"/>
      <c r="E26"/>
      <c r="F26" s="36"/>
      <c r="G26"/>
      <c r="H26" s="36"/>
      <c r="I26"/>
      <c r="J26" s="38"/>
      <c r="K26" s="39"/>
      <c r="L26"/>
      <c r="M26" s="39"/>
      <c r="N26" s="38"/>
      <c r="O26" s="39"/>
      <c r="P26" s="38"/>
      <c r="Q26" s="39"/>
      <c r="R26" s="38"/>
    </row>
    <row r="27" spans="1:20">
      <c r="B27"/>
      <c r="C27"/>
      <c r="D27"/>
      <c r="E27"/>
      <c r="F27" s="36"/>
      <c r="G27"/>
      <c r="H27" s="36"/>
      <c r="I27"/>
      <c r="J27" s="38"/>
      <c r="K27" s="39"/>
      <c r="L27"/>
      <c r="M27" s="39"/>
      <c r="N27" s="38"/>
      <c r="O27" s="39"/>
      <c r="P27" s="38"/>
      <c r="Q27" s="39"/>
      <c r="R27" s="38"/>
    </row>
    <row r="28" spans="1:20">
      <c r="B28"/>
      <c r="C28"/>
      <c r="D28"/>
      <c r="E28"/>
      <c r="F28" s="36"/>
      <c r="G28"/>
      <c r="H28" s="36"/>
      <c r="I28"/>
      <c r="J28" s="38"/>
      <c r="K28" s="39"/>
      <c r="L28"/>
      <c r="M28" s="39"/>
      <c r="N28" s="38"/>
      <c r="O28" s="39"/>
      <c r="P28" s="38"/>
      <c r="Q28" s="39"/>
      <c r="R28" s="38"/>
    </row>
    <row r="29" spans="1:20">
      <c r="B29"/>
      <c r="C29"/>
      <c r="D29"/>
      <c r="E29"/>
      <c r="F29" s="36"/>
      <c r="G29"/>
      <c r="H29" s="36"/>
      <c r="I29"/>
      <c r="J29" s="38"/>
      <c r="K29" s="39"/>
      <c r="L29"/>
      <c r="M29" s="39"/>
      <c r="N29" s="38"/>
      <c r="O29" s="39"/>
      <c r="P29" s="38"/>
      <c r="Q29" s="39"/>
      <c r="R29" s="38"/>
    </row>
    <row r="30" spans="1:20">
      <c r="B30"/>
      <c r="C30"/>
      <c r="D30"/>
      <c r="E30"/>
      <c r="F30" s="36"/>
      <c r="G30"/>
      <c r="H30" s="36"/>
      <c r="I30"/>
      <c r="J30" s="38"/>
      <c r="K30" s="39"/>
      <c r="L30"/>
      <c r="M30" s="39"/>
      <c r="N30" s="38"/>
      <c r="O30" s="39"/>
      <c r="P30" s="38"/>
      <c r="Q30" s="39"/>
      <c r="R30" s="38"/>
    </row>
    <row r="31" spans="1:20">
      <c r="B31"/>
      <c r="C31"/>
      <c r="D31"/>
      <c r="E31"/>
      <c r="F31" s="36"/>
      <c r="G31"/>
      <c r="H31" s="36"/>
      <c r="I31"/>
      <c r="J31" s="38"/>
      <c r="K31" s="39"/>
      <c r="L31"/>
      <c r="M31" s="39"/>
      <c r="N31" s="38"/>
      <c r="O31" s="39"/>
      <c r="P31" s="38"/>
      <c r="Q31" s="39"/>
      <c r="R31" s="38"/>
    </row>
    <row r="32" spans="1:20">
      <c r="B32"/>
      <c r="C32"/>
      <c r="D32"/>
      <c r="E32"/>
      <c r="F32" s="36"/>
      <c r="G32"/>
      <c r="H32" s="36"/>
      <c r="I32"/>
      <c r="J32" s="38"/>
      <c r="K32" s="39"/>
      <c r="L32"/>
      <c r="M32" s="39"/>
      <c r="N32" s="38"/>
      <c r="O32" s="39"/>
      <c r="P32" s="38"/>
      <c r="Q32" s="39"/>
      <c r="R32" s="38"/>
    </row>
    <row r="33" spans="2:18">
      <c r="B33"/>
      <c r="C33"/>
      <c r="D33"/>
      <c r="E33"/>
      <c r="F33" s="36"/>
      <c r="G33"/>
      <c r="H33" s="36"/>
      <c r="I33"/>
      <c r="J33" s="38"/>
      <c r="K33" s="39"/>
      <c r="L33"/>
      <c r="M33" s="39"/>
      <c r="N33" s="38"/>
      <c r="O33" s="39"/>
      <c r="P33" s="38"/>
      <c r="Q33" s="39"/>
      <c r="R33" s="38"/>
    </row>
    <row r="34" spans="2:18">
      <c r="B34"/>
      <c r="C34"/>
      <c r="D34"/>
      <c r="E34"/>
      <c r="F34" s="36"/>
      <c r="G34"/>
      <c r="H34" s="36"/>
      <c r="I34"/>
      <c r="J34" s="38"/>
      <c r="K34" s="39"/>
      <c r="L34"/>
      <c r="M34" s="39"/>
      <c r="N34" s="38"/>
      <c r="O34" s="39"/>
      <c r="P34" s="38"/>
      <c r="Q34" s="39"/>
      <c r="R34" s="38"/>
    </row>
    <row r="35" spans="2:18">
      <c r="B35"/>
      <c r="C35"/>
      <c r="D35"/>
      <c r="E35"/>
      <c r="F35" s="36"/>
      <c r="G35"/>
      <c r="H35" s="36"/>
      <c r="I35"/>
      <c r="J35" s="38"/>
      <c r="K35" s="39"/>
      <c r="L35"/>
      <c r="M35" s="39"/>
      <c r="N35" s="38"/>
      <c r="O35" s="39"/>
      <c r="P35" s="38"/>
      <c r="Q35" s="39"/>
      <c r="R35" s="38"/>
    </row>
    <row r="36" spans="2:18">
      <c r="B36"/>
      <c r="C36"/>
      <c r="D36"/>
      <c r="E36"/>
      <c r="F36" s="36"/>
      <c r="G36"/>
      <c r="H36" s="36"/>
      <c r="I36"/>
      <c r="J36" s="38"/>
      <c r="K36" s="39"/>
      <c r="L36"/>
      <c r="M36" s="39"/>
      <c r="N36" s="38"/>
      <c r="O36" s="39"/>
      <c r="P36" s="38"/>
      <c r="Q36" s="39"/>
      <c r="R36" s="38"/>
    </row>
    <row r="37" spans="2:18">
      <c r="B37"/>
      <c r="C37"/>
      <c r="D37"/>
      <c r="E37"/>
      <c r="F37" s="36"/>
      <c r="G37"/>
      <c r="H37" s="36"/>
      <c r="I37"/>
      <c r="J37" s="38"/>
      <c r="K37" s="39"/>
      <c r="L37"/>
      <c r="M37" s="39"/>
      <c r="N37" s="38"/>
      <c r="O37" s="39"/>
      <c r="P37" s="38"/>
      <c r="Q37" s="39"/>
      <c r="R37" s="38"/>
    </row>
    <row r="38" spans="2:18">
      <c r="B38"/>
      <c r="C38"/>
      <c r="D38"/>
      <c r="E38"/>
      <c r="F38" s="36"/>
      <c r="G38"/>
      <c r="H38" s="36"/>
      <c r="I38"/>
      <c r="J38" s="38"/>
      <c r="K38" s="39"/>
      <c r="L38"/>
      <c r="M38" s="39"/>
      <c r="N38" s="38"/>
      <c r="O38" s="39"/>
      <c r="P38" s="38"/>
      <c r="Q38" s="39"/>
      <c r="R38" s="38"/>
    </row>
    <row r="39" spans="2:18">
      <c r="B39"/>
      <c r="C39"/>
      <c r="D39"/>
      <c r="E39"/>
      <c r="F39" s="36"/>
      <c r="G39"/>
      <c r="H39" s="36"/>
      <c r="I39"/>
      <c r="J39" s="38"/>
      <c r="K39" s="39"/>
      <c r="L39"/>
      <c r="M39" s="39"/>
      <c r="N39" s="38"/>
      <c r="O39" s="39"/>
      <c r="P39" s="38"/>
      <c r="Q39" s="39"/>
      <c r="R39" s="38"/>
    </row>
  </sheetData>
  <mergeCells count="17">
    <mergeCell ref="I4:J4"/>
    <mergeCell ref="S4:T4"/>
    <mergeCell ref="S5:T5"/>
    <mergeCell ref="C5:D5"/>
    <mergeCell ref="E5:F5"/>
    <mergeCell ref="G5:H5"/>
    <mergeCell ref="I5:J5"/>
    <mergeCell ref="K4:L4"/>
    <mergeCell ref="M4:N4"/>
    <mergeCell ref="Q4:R4"/>
    <mergeCell ref="Q5:R5"/>
    <mergeCell ref="K5:L5"/>
    <mergeCell ref="M5:N5"/>
    <mergeCell ref="O5:P5"/>
    <mergeCell ref="C4:D4"/>
    <mergeCell ref="E4:F4"/>
    <mergeCell ref="G4:H4"/>
  </mergeCells>
  <conditionalFormatting sqref="F23 H23 J23 L23 N23 R23 T23">
    <cfRule type="cellIs" dxfId="0" priority="1" stopIfTrue="1" operator="lessThanOrEqual">
      <formula>50</formula>
    </cfRule>
  </conditionalFormatting>
  <pageMargins left="0.25" right="0" top="1" bottom="1" header="0.5" footer="0.5"/>
  <pageSetup scale="89" orientation="landscape" verticalDpi="0" r:id="rId1"/>
  <headerFooter alignWithMargins="0">
    <oddHeader>&amp;C&amp;"Geneva,Bold"&amp;14Workbook Name : &amp;F
 Worksheet Name: &amp;A&amp;RPrinted: &amp;D, &amp;T
Page &amp;P of &amp;N</oddHeader>
    <oddFooter>&amp;LFilename:  Pharmaceutical OHWA
Revision Date:  September, 2001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ORGANHWA</vt:lpstr>
      <vt:lpstr>Linked PAT</vt:lpstr>
      <vt:lpstr>AverageQ</vt:lpstr>
      <vt:lpstr>NonSIUQ</vt:lpstr>
      <vt:lpstr>POTWNAME</vt:lpstr>
      <vt:lpstr>POTWQ</vt:lpstr>
      <vt:lpstr>ORGANHWA!Print_Area</vt:lpstr>
      <vt:lpstr>ORGANHWA!Print_Titles</vt:lpstr>
      <vt:lpstr>SevenQ10</vt:lpstr>
      <vt:lpstr>streamtype</vt:lpstr>
    </vt:vector>
  </TitlesOfParts>
  <Company>NCDWQ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Blasberg</dc:creator>
  <cp:lastModifiedBy>Kuntz, Ricky</cp:lastModifiedBy>
  <cp:lastPrinted>2001-09-19T14:32:22Z</cp:lastPrinted>
  <dcterms:created xsi:type="dcterms:W3CDTF">1997-10-10T19:27:33Z</dcterms:created>
  <dcterms:modified xsi:type="dcterms:W3CDTF">2026-05-27T17:15:15Z</dcterms:modified>
</cp:coreProperties>
</file>