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S:\Data\CDBG-I\17. September 2024 Round\Website Materials\"/>
    </mc:Choice>
  </mc:AlternateContent>
  <xr:revisionPtr revIDLastSave="0" documentId="13_ncr:1_{967D3BA0-261C-4461-9DE8-DAADA5E34B8D}" xr6:coauthVersionLast="47" xr6:coauthVersionMax="47" xr10:uidLastSave="{00000000-0000-0000-0000-000000000000}"/>
  <bookViews>
    <workbookView xWindow="28680" yWindow="-120" windowWidth="29040" windowHeight="15840" xr2:uid="{00000000-000D-0000-FFFF-FFFF00000000}"/>
  </bookViews>
  <sheets>
    <sheet name="CDBG FY24 Scorecard" sheetId="8" r:id="rId1"/>
  </sheets>
  <definedNames>
    <definedName name="_xlnm.Print_Area" localSheetId="0">'CDBG FY24 Scorecard'!$A$1:$E$73</definedName>
    <definedName name="_xlnm.Print_Titles" localSheetId="0">'CDBG FY24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0" i="8" l="1"/>
  <c r="E31" i="8" l="1"/>
  <c r="E67" i="8" l="1"/>
  <c r="F66" i="8"/>
  <c r="F67" i="8"/>
  <c r="F68" i="8"/>
  <c r="F65" i="8"/>
  <c r="E71" i="8"/>
  <c r="E66" i="8"/>
  <c r="E68" i="8"/>
  <c r="E65" i="8"/>
  <c r="F44" i="8"/>
  <c r="F45" i="8"/>
  <c r="F46" i="8"/>
  <c r="F47" i="8"/>
  <c r="F48" i="8"/>
  <c r="F49" i="8"/>
  <c r="F51" i="8"/>
  <c r="F43" i="8"/>
  <c r="E44" i="8"/>
  <c r="E45" i="8"/>
  <c r="E46" i="8"/>
  <c r="E47" i="8"/>
  <c r="E48" i="8"/>
  <c r="E49" i="8"/>
  <c r="E51" i="8"/>
  <c r="E43" i="8"/>
  <c r="F27" i="8"/>
  <c r="F26" i="8"/>
  <c r="F38" i="8"/>
  <c r="F37" i="8"/>
  <c r="E33" i="8"/>
  <c r="E27" i="8"/>
  <c r="E26" i="8"/>
  <c r="E72" i="8" l="1"/>
  <c r="E40" i="8" l="1"/>
  <c r="E57" i="8"/>
  <c r="E56" i="8"/>
  <c r="E55" i="8"/>
  <c r="E28" i="8" l="1"/>
  <c r="E30" i="8"/>
  <c r="E32" i="8"/>
  <c r="F24" i="8" l="1"/>
  <c r="F23" i="8"/>
  <c r="E8" i="8" l="1"/>
  <c r="E7" i="8" l="1"/>
  <c r="E9" i="8"/>
  <c r="E10" i="8"/>
  <c r="E13" i="8"/>
  <c r="E14" i="8"/>
  <c r="E18" i="8"/>
  <c r="E19" i="8"/>
  <c r="E21" i="8"/>
  <c r="E23" i="8"/>
  <c r="E24" i="8"/>
  <c r="E35" i="8"/>
  <c r="E37" i="8"/>
  <c r="E38" i="8"/>
  <c r="E41" i="8"/>
  <c r="E58" i="8"/>
  <c r="E59" i="8"/>
  <c r="E52" i="8" l="1"/>
  <c r="E61" i="8"/>
  <c r="E16" i="8"/>
  <c r="E73" i="8" l="1"/>
  <c r="E2" i="8" s="1"/>
</calcChain>
</file>

<file path=xl/sharedStrings.xml><?xml version="1.0" encoding="utf-8"?>
<sst xmlns="http://schemas.openxmlformats.org/spreadsheetml/2006/main" count="138" uniqueCount="131">
  <si>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</si>
  <si>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</si>
  <si>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</si>
  <si>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</si>
  <si>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</si>
  <si>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</si>
  <si>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</si>
  <si>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</si>
  <si>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</si>
  <si>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</si>
  <si>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</si>
  <si>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</si>
  <si>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</si>
  <si>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</si>
  <si>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</si>
  <si>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</si>
  <si>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</si>
  <si>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</si>
  <si>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</si>
  <si>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</si>
  <si>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</si>
  <si>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</si>
  <si>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</si>
  <si>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</si>
  <si>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</si>
  <si>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</si>
  <si>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</si>
  <si>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</si>
  <si>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</si>
  <si>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</si>
  <si>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</si>
  <si>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</si>
  <si>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</si>
  <si>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</si>
  <si>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</si>
  <si>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</si>
  <si>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</si>
  <si>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</si>
  <si>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</si>
  <si>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</si>
  <si>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</si>
  <si>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</si>
  <si>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</si>
  <si>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</si>
  <si>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</si>
  <si>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</si>
  <si>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</si>
  <si>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</si>
  <si>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</si>
  <si>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</si>
  <si>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</si>
  <si>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</si>
  <si>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</si>
  <si>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</si>
  <si>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</si>
  <si>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</si>
  <si>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</si>
  <si>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</si>
  <si>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</si>
  <si>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</si>
  <si>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</si>
  <si>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</si>
  <si>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</si>
  <si>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</si>
  <si>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</si>
  <si>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</si>
  <si>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</si>
  <si>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</si>
  <si>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</si>
  <si>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</si>
  <si>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</si>
  <si>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</si>
  <si>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</si>
  <si>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</si>
  <si>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</si>
  <si>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</si>
  <si>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</si>
  <si>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</si>
  <si>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</si>
  <si>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</si>
  <si>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</si>
  <si>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</si>
  <si>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</si>
  <si>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</si>
  <si>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</si>
  <si>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</si>
  <si>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</si>
  <si>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</si>
  <si>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</si>
  <si>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</si>
  <si>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</si>
  <si>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</si>
  <si>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</si>
  <si>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</si>
  <si>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</si>
  <si>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</si>
  <si>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</si>
  <si>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</si>
  <si>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</si>
  <si>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</si>
  <si>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</si>
  <si>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</si>
  <si>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</si>
  <si>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</si>
  <si>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</si>
  <si>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</si>
  <si>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</si>
  <si>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</si>
  <si>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</si>
  <si>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</si>
  <si>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t>Project provides a public water system interconnection:</t>
  </si>
  <si>
    <t>Project provides resiliency for critical system functions:</t>
  </si>
  <si>
    <r>
      <t xml:space="preserve">Project relocates infrastructure from inside the 100-year floodplain to outside the 500-year floodplain </t>
    </r>
    <r>
      <rPr>
        <b/>
        <sz val="12"/>
        <rFont val="Calibri"/>
        <family val="2"/>
      </rPr>
      <t>OR</t>
    </r>
  </si>
  <si>
    <r>
      <t xml:space="preserve">Project relocates infrastructure from inside the 100-year floodplain to outside the 100-year floodplain, </t>
    </r>
    <r>
      <rPr>
        <b/>
        <sz val="12"/>
        <rFont val="Calibri"/>
        <family val="2"/>
      </rPr>
      <t>OR</t>
    </r>
  </si>
  <si>
    <r>
      <t xml:space="preserve">Project relocates infrastructure from between the 100-year and 500-year floodplains to outside a 500-year floodplain, </t>
    </r>
    <r>
      <rPr>
        <b/>
        <sz val="12"/>
        <rFont val="Calibri"/>
        <family val="2"/>
      </rPr>
      <t>OR</t>
    </r>
  </si>
  <si>
    <r>
      <t xml:space="preserve">Project fortifies or elevates infrastructure within floodplain, </t>
    </r>
    <r>
      <rPr>
        <b/>
        <sz val="12"/>
        <rFont val="Calibri"/>
        <family val="2"/>
      </rPr>
      <t>OR</t>
    </r>
  </si>
  <si>
    <r>
      <t xml:space="preserve">Project improves ability to assure continued operation during flood events, </t>
    </r>
    <r>
      <rPr>
        <b/>
        <sz val="12"/>
        <rFont val="Calibri"/>
        <family val="2"/>
      </rPr>
      <t>OR</t>
    </r>
  </si>
  <si>
    <r>
      <t xml:space="preserve">Project downsizes infrastructure related to buyouts, </t>
    </r>
    <r>
      <rPr>
        <b/>
        <sz val="12"/>
        <rFont val="Calibri"/>
        <family val="2"/>
      </rPr>
      <t>OR</t>
    </r>
  </si>
  <si>
    <t>Capital Improvements Planning:</t>
  </si>
  <si>
    <r>
      <t xml:space="preserve">Extend water and/or sewer service to new low income housing, or to an area where existing LMI homes are being rehabilitated </t>
    </r>
    <r>
      <rPr>
        <b/>
        <sz val="11"/>
        <rFont val="Calibri"/>
        <family val="2"/>
      </rPr>
      <t>OR</t>
    </r>
  </si>
  <si>
    <t>Project addresses contamination of a water supply source:</t>
  </si>
  <si>
    <t>2.H.4</t>
  </si>
  <si>
    <t xml:space="preserve">Poverty Rate (Benchmark) = </t>
  </si>
  <si>
    <r>
      <t xml:space="preserve">Project addresses acute contamination of a water supply source </t>
    </r>
    <r>
      <rPr>
        <b/>
        <sz val="11"/>
        <rFont val="Calibri"/>
        <family val="2"/>
      </rPr>
      <t>OR</t>
    </r>
  </si>
  <si>
    <r>
      <t xml:space="preserve">         Project addresses contamination of a water source other than acute, </t>
    </r>
    <r>
      <rPr>
        <b/>
        <sz val="11"/>
        <rFont val="Calibri"/>
        <family val="2"/>
      </rPr>
      <t>OR</t>
    </r>
  </si>
  <si>
    <r>
      <t xml:space="preserve">Project addresses any PFAS compounds exceeding 10 ppt or State-established regulatory standards or limits, </t>
    </r>
    <r>
      <rPr>
        <b/>
        <sz val="11"/>
        <rFont val="Calibri"/>
        <family val="2"/>
      </rPr>
      <t>OR</t>
    </r>
  </si>
  <si>
    <r>
      <t>Project addresses PFAS exceeding proposed</t>
    </r>
    <r>
      <rPr>
        <sz val="11"/>
        <color rgb="FFFF0000"/>
        <rFont val="Calibri"/>
        <family val="2"/>
      </rPr>
      <t xml:space="preserve"> or promulgated</t>
    </r>
    <r>
      <rPr>
        <sz val="11"/>
        <rFont val="Calibri"/>
        <family val="2"/>
      </rPr>
      <t xml:space="preserve"> MCL or Hazard Index.</t>
    </r>
  </si>
  <si>
    <r>
      <t xml:space="preserve">Greater than </t>
    </r>
    <r>
      <rPr>
        <sz val="12"/>
        <color rgb="FFFF0000"/>
        <rFont val="Calibri"/>
        <family val="2"/>
      </rPr>
      <t>the 95th Percentile</t>
    </r>
  </si>
  <si>
    <r>
      <t xml:space="preserve">Greater than </t>
    </r>
    <r>
      <rPr>
        <sz val="12"/>
        <color rgb="FFFF0000"/>
        <rFont val="Calibri"/>
        <family val="2"/>
      </rPr>
      <t>the 85th Percentile</t>
    </r>
    <r>
      <rPr>
        <sz val="12"/>
        <rFont val="Calibri"/>
        <family val="2"/>
      </rPr>
      <t xml:space="preserve"> </t>
    </r>
    <r>
      <rPr>
        <b/>
        <sz val="12"/>
        <rFont val="Calibri"/>
        <family val="2"/>
      </rPr>
      <t>OR</t>
    </r>
  </si>
  <si>
    <r>
      <t xml:space="preserve">Greater than </t>
    </r>
    <r>
      <rPr>
        <sz val="12"/>
        <color rgb="FFFF0000"/>
        <rFont val="Calibri"/>
        <family val="2"/>
      </rPr>
      <t xml:space="preserve">the 70th Percentile </t>
    </r>
    <r>
      <rPr>
        <b/>
        <sz val="12"/>
        <rFont val="Calibri"/>
        <family val="2"/>
      </rPr>
      <t>OR</t>
    </r>
  </si>
  <si>
    <r>
      <t xml:space="preserve">Greater than </t>
    </r>
    <r>
      <rPr>
        <sz val="12"/>
        <color rgb="FFFF0000"/>
        <rFont val="Calibri"/>
        <family val="2"/>
      </rPr>
      <t xml:space="preserve">the 50th Percentile </t>
    </r>
    <r>
      <rPr>
        <b/>
        <sz val="12"/>
        <rFont val="Calibri"/>
        <family val="2"/>
      </rPr>
      <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</si>
</sst>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
      <sz val="12"/>
      <color rgb="FFFF0000"/>
      <name val="Calibri"/>
      <family val="2"/>
    </font>
    <font>
      <sz val="11"/>
      <color rgb="FFFF0000"/>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thin">
        <color indexed="64"/>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5" fillId="8" borderId="7" xfId="0" applyFont="1" applyFill="1" applyBorder="1" applyAlignment="1">
      <alignment vertical="center" wrapText="1"/>
    </xf>
    <xf numFmtId="0" fontId="7" fillId="8" borderId="8" xfId="0" applyFont="1" applyFill="1" applyBorder="1" applyAlignment="1">
      <alignment horizontal="right" vertical="center" wrapText="1"/>
    </xf>
    <xf numFmtId="0" fontId="7" fillId="0" borderId="29" xfId="0" applyFont="1" applyBorder="1" applyAlignment="1">
      <alignment horizontal="left" vertical="center" wrapText="1" indent="2"/>
    </xf>
    <xf numFmtId="0" fontId="7" fillId="0" borderId="30" xfId="0" applyFont="1" applyBorder="1" applyAlignment="1">
      <alignment horizontal="left" vertical="center" wrapText="1" indent="2"/>
    </xf>
    <xf numFmtId="0" fontId="7" fillId="0" borderId="32" xfId="0" applyFont="1" applyBorder="1" applyAlignment="1">
      <alignment horizontal="left" vertical="center" wrapText="1" indent="2"/>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3" xfId="0" applyFont="1" applyBorder="1" applyAlignment="1">
      <alignment horizontal="center" vertical="center"/>
    </xf>
    <xf numFmtId="0" fontId="5" fillId="0" borderId="25" xfId="0" applyFont="1" applyBorder="1" applyAlignment="1">
      <alignment vertical="center" wrapText="1"/>
    </xf>
    <xf numFmtId="0" fontId="6" fillId="8"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6" fillId="9" borderId="28"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7" fillId="10" borderId="28"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17" xfId="0" applyFont="1" applyFill="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34" xfId="0" applyFont="1" applyBorder="1" applyAlignment="1">
      <alignment horizontal="left" vertical="center" wrapText="1" indent="2"/>
    </xf>
    <xf numFmtId="0" fontId="7" fillId="0" borderId="31" xfId="0" applyFont="1" applyBorder="1" applyAlignment="1">
      <alignment horizontal="left" vertical="center" wrapText="1" indent="2"/>
    </xf>
    <xf numFmtId="0" fontId="6" fillId="0" borderId="5" xfId="0" applyFont="1" applyBorder="1" applyAlignment="1">
      <alignment horizontal="left" vertical="center" wrapText="1"/>
    </xf>
    <xf numFmtId="1" fontId="7" fillId="0" borderId="35" xfId="0" applyNumberFormat="1" applyFont="1" applyBorder="1" applyAlignment="1">
      <alignment horizontal="center" vertical="center" wrapText="1"/>
    </xf>
    <xf numFmtId="2" fontId="6" fillId="7" borderId="36" xfId="0" applyNumberFormat="1" applyFont="1" applyFill="1" applyBorder="1" applyAlignment="1" applyProtection="1">
      <alignment horizontal="center" vertical="center"/>
      <protection locked="0"/>
    </xf>
    <xf numFmtId="2" fontId="10" fillId="0" borderId="37"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64" fontId="6" fillId="7" borderId="24" xfId="0" applyNumberFormat="1" applyFont="1" applyFill="1" applyBorder="1" applyAlignment="1" applyProtection="1">
      <alignment horizontal="center" vertical="center" wrapText="1"/>
      <protection locked="0"/>
    </xf>
    <xf numFmtId="2" fontId="6" fillId="0" borderId="33" xfId="0" applyNumberFormat="1" applyFont="1" applyBorder="1" applyAlignment="1">
      <alignment horizontal="center" vertical="center" wrapText="1"/>
    </xf>
    <xf numFmtId="0" fontId="12" fillId="6" borderId="0" xfId="0" applyFont="1" applyFill="1" applyProtection="1">
      <protection locked="0"/>
    </xf>
    <xf numFmtId="0" fontId="6" fillId="0" borderId="24" xfId="0" applyFont="1" applyBorder="1" applyAlignment="1">
      <alignment horizontal="left" vertical="center" wrapText="1"/>
    </xf>
    <xf numFmtId="0" fontId="5" fillId="0" borderId="0" xfId="0" applyFont="1" applyAlignment="1">
      <alignment horizontal="left" vertical="center"/>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19" fillId="0" borderId="10" xfId="0" applyFont="1" applyBorder="1" applyAlignment="1">
      <alignment horizontal="center" vertical="center" wrapText="1"/>
    </xf>
    <xf numFmtId="0" fontId="19" fillId="0" borderId="8" xfId="0" applyFont="1" applyBorder="1" applyAlignment="1">
      <alignment horizontal="center" vertical="center" wrapText="1"/>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3"/>
  <sheetViews>
    <sheetView tabSelected="1" zoomScale="90" zoomScaleNormal="90" zoomScaleSheetLayoutView="40" workbookViewId="0">
      <selection activeCell="D7" sqref="D7"/>
    </sheetView>
  </sheetViews>
  <sheetFormatPr defaultColWidth="9" defaultRowHeight="13.8" x14ac:dyDescent="0.25"/>
  <cols>
    <col min="1" max="1" width="9" style="7"/>
    <col min="2" max="2" width="82.59765625" style="7" customWidth="1"/>
    <col min="3" max="3" width="19.5" style="7" customWidth="1"/>
    <col min="4" max="4" width="10.59765625" style="66" customWidth="1"/>
    <col min="5" max="5" width="12.59765625" style="66" customWidth="1"/>
    <col min="6" max="16384" width="9" style="7"/>
  </cols>
  <sheetData>
    <row r="1" spans="1:9" ht="26.25" customHeight="1" thickBot="1" x14ac:dyDescent="0.3">
      <c r="A1" s="3"/>
      <c r="B1" s="4" t="s">
        <v>34</v>
      </c>
      <c r="C1" s="5"/>
      <c r="D1" s="6"/>
      <c r="E1" s="6"/>
    </row>
    <row r="2" spans="1:9" ht="29.25" customHeight="1" thickTop="1" thickBot="1" x14ac:dyDescent="0.3">
      <c r="A2" s="3"/>
      <c r="B2" s="3"/>
      <c r="C2" s="8" t="s">
        <v>36</v>
      </c>
      <c r="D2" s="9"/>
      <c r="E2" s="74">
        <f>$E$73</f>
        <v>5</v>
      </c>
    </row>
    <row r="3" spans="1:9" s="11" customFormat="1" ht="34.5" customHeight="1" thickTop="1" thickBot="1" x14ac:dyDescent="0.35">
      <c r="A3" s="131" t="s">
        <v>37</v>
      </c>
      <c r="B3" s="132"/>
      <c r="C3" s="133"/>
      <c r="D3" s="10"/>
      <c r="E3" s="10"/>
    </row>
    <row r="4" spans="1:9" ht="42" customHeight="1" thickBot="1" x14ac:dyDescent="0.35">
      <c r="A4" s="131" t="s">
        <v>33</v>
      </c>
      <c r="B4" s="134"/>
      <c r="C4" s="135"/>
      <c r="D4" s="129" t="s">
        <v>35</v>
      </c>
      <c r="E4" s="130"/>
      <c r="H4" s="11"/>
      <c r="I4" s="11"/>
    </row>
    <row r="5" spans="1:9" ht="21.75" customHeight="1" thickBot="1" x14ac:dyDescent="0.35">
      <c r="A5" s="12"/>
      <c r="B5" s="13"/>
      <c r="C5" s="12" t="s">
        <v>25</v>
      </c>
      <c r="D5" s="14" t="s">
        <v>29</v>
      </c>
      <c r="E5" s="15" t="s">
        <v>30</v>
      </c>
      <c r="H5" s="11"/>
      <c r="I5" s="11"/>
    </row>
    <row r="6" spans="1:9" ht="35.25" customHeight="1" thickBot="1" x14ac:dyDescent="0.35">
      <c r="A6" s="16"/>
      <c r="B6" s="17" t="s">
        <v>46</v>
      </c>
      <c r="C6" s="18">
        <v>15</v>
      </c>
      <c r="D6" s="19"/>
      <c r="E6" s="20"/>
      <c r="H6" s="11"/>
      <c r="I6" s="11"/>
    </row>
    <row r="7" spans="1:9" ht="34.200000000000003" customHeight="1" x14ac:dyDescent="0.3">
      <c r="A7" s="102" t="s">
        <v>0</v>
      </c>
      <c r="B7" s="46" t="s">
        <v>98</v>
      </c>
      <c r="C7" s="24">
        <v>15</v>
      </c>
      <c r="D7" s="25"/>
      <c r="E7" s="26">
        <f>IF(D7 = 1,$C7,0)</f>
        <v>0</v>
      </c>
      <c r="H7" s="11"/>
      <c r="I7" s="11"/>
    </row>
    <row r="8" spans="1:9" ht="27.75" customHeight="1" x14ac:dyDescent="0.3">
      <c r="A8" s="103" t="s">
        <v>1</v>
      </c>
      <c r="B8" s="104" t="s">
        <v>102</v>
      </c>
      <c r="C8" s="28">
        <v>15</v>
      </c>
      <c r="D8" s="36"/>
      <c r="E8" s="37">
        <f t="shared" ref="E8:E14" si="0">IF(D8 = 1,$C8,0)</f>
        <v>0</v>
      </c>
      <c r="H8" s="11"/>
      <c r="I8" s="11"/>
    </row>
    <row r="9" spans="1:9" ht="26.25" customHeight="1" x14ac:dyDescent="0.25">
      <c r="A9" s="83" t="s">
        <v>2</v>
      </c>
      <c r="B9" s="23" t="s">
        <v>103</v>
      </c>
      <c r="C9" s="96">
        <v>10</v>
      </c>
      <c r="D9" s="97"/>
      <c r="E9" s="98">
        <f t="shared" si="0"/>
        <v>0</v>
      </c>
    </row>
    <row r="10" spans="1:9" ht="50.1" customHeight="1" x14ac:dyDescent="0.25">
      <c r="A10" s="2" t="s">
        <v>3</v>
      </c>
      <c r="B10" s="27" t="s">
        <v>104</v>
      </c>
      <c r="C10" s="28">
        <v>5</v>
      </c>
      <c r="D10" s="36"/>
      <c r="E10" s="37">
        <f t="shared" si="0"/>
        <v>0</v>
      </c>
    </row>
    <row r="11" spans="1:9" ht="20.100000000000001" customHeight="1" x14ac:dyDescent="0.25">
      <c r="A11" s="90" t="s">
        <v>72</v>
      </c>
      <c r="B11" s="91" t="s">
        <v>74</v>
      </c>
      <c r="C11" s="92"/>
      <c r="D11" s="93"/>
      <c r="E11" s="94"/>
    </row>
    <row r="12" spans="1:9" ht="27.75" customHeight="1" x14ac:dyDescent="0.25">
      <c r="A12" s="83" t="s">
        <v>41</v>
      </c>
      <c r="B12" s="105" t="s">
        <v>26</v>
      </c>
      <c r="C12" s="87"/>
      <c r="D12" s="88"/>
      <c r="E12" s="89"/>
    </row>
    <row r="13" spans="1:9" ht="35.25" customHeight="1" x14ac:dyDescent="0.25">
      <c r="A13" s="2" t="s">
        <v>42</v>
      </c>
      <c r="B13" s="27" t="s">
        <v>119</v>
      </c>
      <c r="C13" s="28">
        <v>15</v>
      </c>
      <c r="D13" s="36"/>
      <c r="E13" s="37">
        <f t="shared" si="0"/>
        <v>0</v>
      </c>
    </row>
    <row r="14" spans="1:9" ht="30" customHeight="1" x14ac:dyDescent="0.25">
      <c r="A14" s="2" t="s">
        <v>43</v>
      </c>
      <c r="B14" s="27" t="s">
        <v>27</v>
      </c>
      <c r="C14" s="28">
        <v>10</v>
      </c>
      <c r="D14" s="36"/>
      <c r="E14" s="37">
        <f t="shared" si="0"/>
        <v>0</v>
      </c>
    </row>
    <row r="15" spans="1:9" ht="32.1" customHeight="1" thickBot="1" x14ac:dyDescent="0.3">
      <c r="A15" s="100" t="s">
        <v>108</v>
      </c>
      <c r="B15" s="86" t="s">
        <v>73</v>
      </c>
      <c r="C15" s="87"/>
      <c r="D15" s="88"/>
      <c r="E15" s="89"/>
    </row>
    <row r="16" spans="1:9" ht="32.25" customHeight="1" thickBot="1" x14ac:dyDescent="0.3">
      <c r="A16" s="38"/>
      <c r="B16" s="39" t="s">
        <v>4</v>
      </c>
      <c r="C16" s="40"/>
      <c r="D16" s="41"/>
      <c r="E16" s="42">
        <f>IF(SUM(E7:E14)&gt;$C$6,$C$6,SUM(E7:E14))</f>
        <v>0</v>
      </c>
    </row>
    <row r="17" spans="1:6" ht="40.65" customHeight="1" thickBot="1" x14ac:dyDescent="0.3">
      <c r="A17" s="43"/>
      <c r="B17" s="44" t="s">
        <v>47</v>
      </c>
      <c r="C17" s="45">
        <v>20</v>
      </c>
      <c r="D17" s="19"/>
      <c r="E17" s="20"/>
    </row>
    <row r="18" spans="1:6" ht="33" customHeight="1" x14ac:dyDescent="0.25">
      <c r="A18" s="22" t="s">
        <v>5</v>
      </c>
      <c r="B18" s="46" t="s">
        <v>75</v>
      </c>
      <c r="C18" s="24">
        <v>15</v>
      </c>
      <c r="D18" s="25"/>
      <c r="E18" s="26">
        <f t="shared" ref="E18:E41" si="1">IF(D18 = 1,$C18,0)</f>
        <v>0</v>
      </c>
    </row>
    <row r="19" spans="1:6" ht="36.6" customHeight="1" x14ac:dyDescent="0.25">
      <c r="A19" s="2" t="s">
        <v>6</v>
      </c>
      <c r="B19" s="27" t="s">
        <v>105</v>
      </c>
      <c r="C19" s="28">
        <v>5</v>
      </c>
      <c r="D19" s="36"/>
      <c r="E19" s="37">
        <f t="shared" si="1"/>
        <v>0</v>
      </c>
    </row>
    <row r="20" spans="1:6" ht="20.100000000000001" customHeight="1" x14ac:dyDescent="0.25">
      <c r="A20" s="100" t="s">
        <v>76</v>
      </c>
      <c r="B20" s="80" t="s">
        <v>73</v>
      </c>
      <c r="C20" s="87"/>
      <c r="D20" s="88"/>
      <c r="E20" s="89"/>
    </row>
    <row r="21" spans="1:6" ht="25.35" customHeight="1" x14ac:dyDescent="0.25">
      <c r="A21" s="83" t="s">
        <v>7</v>
      </c>
      <c r="B21" s="84" t="s">
        <v>31</v>
      </c>
      <c r="C21" s="96">
        <v>3</v>
      </c>
      <c r="D21" s="97"/>
      <c r="E21" s="98">
        <f t="shared" si="1"/>
        <v>0</v>
      </c>
    </row>
    <row r="22" spans="1:6" ht="25.35" customHeight="1" x14ac:dyDescent="0.25">
      <c r="A22" s="83" t="s">
        <v>8</v>
      </c>
      <c r="B22" s="84" t="s">
        <v>38</v>
      </c>
      <c r="C22" s="87"/>
      <c r="D22" s="88"/>
      <c r="E22" s="89"/>
    </row>
    <row r="23" spans="1:6" ht="39.9" customHeight="1" x14ac:dyDescent="0.25">
      <c r="A23" s="95" t="s">
        <v>44</v>
      </c>
      <c r="B23" s="49" t="s">
        <v>65</v>
      </c>
      <c r="C23" s="96">
        <v>5</v>
      </c>
      <c r="D23" s="97"/>
      <c r="E23" s="98">
        <f t="shared" si="1"/>
        <v>0</v>
      </c>
      <c r="F23" s="50" t="str">
        <f>IF(AND(D23&gt;0,D24&gt;0),"ERROR:  You may Choose Only 2.E.1 OR 2.E.2","")</f>
        <v/>
      </c>
    </row>
    <row r="24" spans="1:6" ht="27" customHeight="1" x14ac:dyDescent="0.25">
      <c r="A24" s="2" t="s">
        <v>45</v>
      </c>
      <c r="B24" s="85" t="s">
        <v>66</v>
      </c>
      <c r="C24" s="28">
        <v>3</v>
      </c>
      <c r="D24" s="36"/>
      <c r="E24" s="37">
        <f t="shared" si="1"/>
        <v>0</v>
      </c>
      <c r="F24" s="50" t="str">
        <f>IF(AND(D23&gt;0,D24&gt;0),"ERROR:  You may Choose Only 2.E.1 OR 2.E.2","")</f>
        <v/>
      </c>
    </row>
    <row r="25" spans="1:6" ht="26.1" customHeight="1" x14ac:dyDescent="0.25">
      <c r="A25" s="83" t="s">
        <v>21</v>
      </c>
      <c r="B25" s="84" t="s">
        <v>109</v>
      </c>
      <c r="C25" s="87"/>
      <c r="D25" s="88"/>
      <c r="E25" s="89"/>
    </row>
    <row r="26" spans="1:6" ht="31.5" customHeight="1" thickBot="1" x14ac:dyDescent="0.3">
      <c r="A26" s="95" t="s">
        <v>77</v>
      </c>
      <c r="B26" s="49" t="s">
        <v>106</v>
      </c>
      <c r="C26" s="47">
        <v>10</v>
      </c>
      <c r="D26" s="51"/>
      <c r="E26" s="15">
        <f t="shared" si="1"/>
        <v>0</v>
      </c>
      <c r="F26" s="50" t="str">
        <f>IF(AND(D26&gt;0,D27&gt;0),"ERROR:  You may Choose Only 2.F.1 OR 2.F.2","")</f>
        <v/>
      </c>
    </row>
    <row r="27" spans="1:6" ht="31.5" customHeight="1" x14ac:dyDescent="0.25">
      <c r="A27" s="95" t="s">
        <v>78</v>
      </c>
      <c r="B27" s="49" t="s">
        <v>79</v>
      </c>
      <c r="C27" s="24">
        <v>5</v>
      </c>
      <c r="D27" s="25"/>
      <c r="E27" s="26">
        <f t="shared" si="1"/>
        <v>0</v>
      </c>
      <c r="F27" s="50" t="str">
        <f>IF(AND(D26&gt;0,D27&gt;0),"ERROR:  You may Choose Only 2.F.1 OR 2.F.2","")</f>
        <v/>
      </c>
    </row>
    <row r="28" spans="1:6" ht="27" customHeight="1" x14ac:dyDescent="0.25">
      <c r="A28" s="83" t="s">
        <v>10</v>
      </c>
      <c r="B28" s="84" t="s">
        <v>9</v>
      </c>
      <c r="C28" s="96">
        <v>5</v>
      </c>
      <c r="D28" s="97"/>
      <c r="E28" s="98">
        <f>IF(D28 = 1,$C28,0)</f>
        <v>0</v>
      </c>
    </row>
    <row r="29" spans="1:6" ht="29.1" customHeight="1" x14ac:dyDescent="0.25">
      <c r="A29" s="82" t="s">
        <v>11</v>
      </c>
      <c r="B29" s="99" t="s">
        <v>120</v>
      </c>
      <c r="C29" s="92"/>
      <c r="D29" s="93"/>
      <c r="E29" s="94"/>
    </row>
    <row r="30" spans="1:6" ht="29.1" customHeight="1" x14ac:dyDescent="0.25">
      <c r="A30" s="95" t="s">
        <v>56</v>
      </c>
      <c r="B30" s="49" t="s">
        <v>123</v>
      </c>
      <c r="C30" s="96">
        <v>15</v>
      </c>
      <c r="D30" s="97"/>
      <c r="E30" s="98">
        <f t="shared" ref="E30:E31" si="2">IF(D30 = 1,$C30,0)</f>
        <v>0</v>
      </c>
    </row>
    <row r="31" spans="1:6" ht="29.1" customHeight="1" x14ac:dyDescent="0.25">
      <c r="A31" s="95" t="s">
        <v>57</v>
      </c>
      <c r="B31" s="128" t="s">
        <v>124</v>
      </c>
      <c r="C31" s="136">
        <v>5</v>
      </c>
      <c r="D31" s="97"/>
      <c r="E31" s="98">
        <f t="shared" si="2"/>
        <v>0</v>
      </c>
    </row>
    <row r="32" spans="1:6" ht="29.1" customHeight="1" x14ac:dyDescent="0.25">
      <c r="A32" s="2" t="s">
        <v>80</v>
      </c>
      <c r="B32" s="85" t="s">
        <v>125</v>
      </c>
      <c r="C32" s="137">
        <v>2</v>
      </c>
      <c r="D32" s="36"/>
      <c r="E32" s="37">
        <f t="shared" ref="E32:E33" si="3">IF(D32 = 1,$C32,0)</f>
        <v>0</v>
      </c>
    </row>
    <row r="33" spans="1:6" ht="29.1" customHeight="1" x14ac:dyDescent="0.25">
      <c r="A33" s="2" t="s">
        <v>121</v>
      </c>
      <c r="B33" s="85" t="s">
        <v>126</v>
      </c>
      <c r="C33" s="137">
        <v>5</v>
      </c>
      <c r="D33" s="36"/>
      <c r="E33" s="37">
        <f t="shared" si="3"/>
        <v>0</v>
      </c>
    </row>
    <row r="34" spans="1:6" ht="30.6" customHeight="1" x14ac:dyDescent="0.25">
      <c r="A34" s="90" t="s">
        <v>20</v>
      </c>
      <c r="B34" s="91" t="s">
        <v>73</v>
      </c>
      <c r="C34" s="92"/>
      <c r="D34" s="93"/>
      <c r="E34" s="94"/>
    </row>
    <row r="35" spans="1:6" ht="31.65" customHeight="1" thickBot="1" x14ac:dyDescent="0.3">
      <c r="A35" s="83" t="s">
        <v>67</v>
      </c>
      <c r="B35" s="23" t="s">
        <v>28</v>
      </c>
      <c r="C35" s="47">
        <v>10</v>
      </c>
      <c r="D35" s="29"/>
      <c r="E35" s="30">
        <f t="shared" si="1"/>
        <v>0</v>
      </c>
    </row>
    <row r="36" spans="1:6" ht="28.5" customHeight="1" x14ac:dyDescent="0.25">
      <c r="A36" s="83" t="s">
        <v>68</v>
      </c>
      <c r="B36" s="84" t="s">
        <v>110</v>
      </c>
      <c r="C36" s="33"/>
      <c r="D36" s="34"/>
      <c r="E36" s="35"/>
    </row>
    <row r="37" spans="1:6" ht="31.65" customHeight="1" x14ac:dyDescent="0.25">
      <c r="A37" s="2" t="s">
        <v>69</v>
      </c>
      <c r="B37" s="27" t="s">
        <v>70</v>
      </c>
      <c r="C37" s="28">
        <v>5</v>
      </c>
      <c r="D37" s="36"/>
      <c r="E37" s="37">
        <f t="shared" si="1"/>
        <v>0</v>
      </c>
      <c r="F37" s="50" t="str">
        <f>IF(AND(D37&gt;0,D38&gt;0),"ERROR:  You may Choose Only 2.K.1 OR 2.K.2","")</f>
        <v/>
      </c>
    </row>
    <row r="38" spans="1:6" ht="41.1" customHeight="1" thickBot="1" x14ac:dyDescent="0.3">
      <c r="A38" s="2" t="s">
        <v>71</v>
      </c>
      <c r="B38" s="27" t="s">
        <v>24</v>
      </c>
      <c r="C38" s="28">
        <v>3</v>
      </c>
      <c r="D38" s="36"/>
      <c r="E38" s="37">
        <f t="shared" si="1"/>
        <v>0</v>
      </c>
      <c r="F38" s="50" t="str">
        <f>IF(AND(D37&gt;0,D38&gt;0),"ERROR:  You may Choose Only 2.K.1 OR 2.K.2","")</f>
        <v/>
      </c>
    </row>
    <row r="39" spans="1:6" ht="39.9" customHeight="1" x14ac:dyDescent="0.25">
      <c r="A39" s="76" t="s">
        <v>81</v>
      </c>
      <c r="B39" s="80" t="s">
        <v>73</v>
      </c>
      <c r="C39" s="33"/>
      <c r="D39" s="34"/>
      <c r="E39" s="35"/>
      <c r="F39" s="50"/>
    </row>
    <row r="40" spans="1:6" ht="33" customHeight="1" x14ac:dyDescent="0.25">
      <c r="A40" s="82" t="s">
        <v>51</v>
      </c>
      <c r="B40" s="81" t="s">
        <v>62</v>
      </c>
      <c r="C40" s="28">
        <v>5</v>
      </c>
      <c r="D40" s="36"/>
      <c r="E40" s="37">
        <f>IF(D40=1,$C40,0)</f>
        <v>0</v>
      </c>
      <c r="F40" s="52"/>
    </row>
    <row r="41" spans="1:6" ht="26.85" customHeight="1" thickBot="1" x14ac:dyDescent="0.3">
      <c r="A41" s="82" t="s">
        <v>52</v>
      </c>
      <c r="B41" s="23" t="s">
        <v>22</v>
      </c>
      <c r="C41" s="47">
        <v>7</v>
      </c>
      <c r="D41" s="51"/>
      <c r="E41" s="15">
        <f t="shared" si="1"/>
        <v>0</v>
      </c>
    </row>
    <row r="42" spans="1:6" ht="26.85" customHeight="1" x14ac:dyDescent="0.25">
      <c r="A42" s="83" t="s">
        <v>53</v>
      </c>
      <c r="B42" s="23" t="s">
        <v>111</v>
      </c>
      <c r="C42" s="33"/>
      <c r="D42" s="34"/>
      <c r="E42" s="35"/>
    </row>
    <row r="43" spans="1:6" ht="36.6" customHeight="1" x14ac:dyDescent="0.25">
      <c r="A43" s="2" t="s">
        <v>82</v>
      </c>
      <c r="B43" s="79" t="s">
        <v>112</v>
      </c>
      <c r="C43" s="28">
        <v>8</v>
      </c>
      <c r="D43" s="69"/>
      <c r="E43" s="37">
        <f>IF(D43=1,$C43,0)</f>
        <v>0</v>
      </c>
      <c r="F43" s="50" t="str">
        <f>IF(SUM(D$43:D$51) &gt; 1,"ERROR:  You may Choose Only one of the 2.N lines","")</f>
        <v/>
      </c>
    </row>
    <row r="44" spans="1:6" ht="35.4" customHeight="1" x14ac:dyDescent="0.25">
      <c r="A44" s="2" t="s">
        <v>83</v>
      </c>
      <c r="B44" s="77" t="s">
        <v>113</v>
      </c>
      <c r="C44" s="28">
        <v>5</v>
      </c>
      <c r="D44" s="69"/>
      <c r="E44" s="37">
        <f t="shared" ref="E44:E51" si="4">IF(D44=1,$C44,0)</f>
        <v>0</v>
      </c>
      <c r="F44" s="50" t="str">
        <f t="shared" ref="F44:F51" si="5">IF(SUM(D$43:D$51) &gt; 1,"ERROR:  You may Choose Only one of the 2.N lines","")</f>
        <v/>
      </c>
    </row>
    <row r="45" spans="1:6" ht="37.5" customHeight="1" x14ac:dyDescent="0.25">
      <c r="A45" s="2" t="s">
        <v>84</v>
      </c>
      <c r="B45" s="77" t="s">
        <v>114</v>
      </c>
      <c r="C45" s="28">
        <v>3</v>
      </c>
      <c r="D45" s="69"/>
      <c r="E45" s="37">
        <f t="shared" si="4"/>
        <v>0</v>
      </c>
      <c r="F45" s="50" t="str">
        <f t="shared" si="5"/>
        <v/>
      </c>
    </row>
    <row r="46" spans="1:6" ht="27.9" customHeight="1" x14ac:dyDescent="0.25">
      <c r="A46" s="2" t="s">
        <v>85</v>
      </c>
      <c r="B46" s="77" t="s">
        <v>115</v>
      </c>
      <c r="C46" s="28">
        <v>4</v>
      </c>
      <c r="D46" s="69"/>
      <c r="E46" s="37">
        <f t="shared" si="4"/>
        <v>0</v>
      </c>
      <c r="F46" s="50" t="str">
        <f t="shared" si="5"/>
        <v/>
      </c>
    </row>
    <row r="47" spans="1:6" ht="26.4" customHeight="1" x14ac:dyDescent="0.25">
      <c r="A47" s="2" t="s">
        <v>86</v>
      </c>
      <c r="B47" s="77" t="s">
        <v>116</v>
      </c>
      <c r="C47" s="28">
        <v>4</v>
      </c>
      <c r="D47" s="69"/>
      <c r="E47" s="37">
        <f t="shared" si="4"/>
        <v>0</v>
      </c>
      <c r="F47" s="50" t="str">
        <f t="shared" si="5"/>
        <v/>
      </c>
    </row>
    <row r="48" spans="1:6" ht="27.9" customHeight="1" x14ac:dyDescent="0.25">
      <c r="A48" s="2" t="s">
        <v>87</v>
      </c>
      <c r="B48" s="77" t="s">
        <v>117</v>
      </c>
      <c r="C48" s="28">
        <v>4</v>
      </c>
      <c r="D48" s="69"/>
      <c r="E48" s="37">
        <f t="shared" si="4"/>
        <v>0</v>
      </c>
      <c r="F48" s="50" t="str">
        <f t="shared" si="5"/>
        <v/>
      </c>
    </row>
    <row r="49" spans="1:9" ht="42" customHeight="1" thickBot="1" x14ac:dyDescent="0.3">
      <c r="A49" s="67" t="s">
        <v>88</v>
      </c>
      <c r="B49" s="78" t="s">
        <v>89</v>
      </c>
      <c r="C49" s="28">
        <v>3</v>
      </c>
      <c r="D49" s="69"/>
      <c r="E49" s="37">
        <f t="shared" si="4"/>
        <v>0</v>
      </c>
      <c r="F49" s="50" t="str">
        <f t="shared" si="5"/>
        <v/>
      </c>
    </row>
    <row r="50" spans="1:9" ht="32.1" customHeight="1" thickBot="1" x14ac:dyDescent="0.3">
      <c r="A50" s="48" t="s">
        <v>99</v>
      </c>
      <c r="B50" s="32" t="s">
        <v>73</v>
      </c>
      <c r="C50" s="33"/>
      <c r="D50" s="34"/>
      <c r="E50" s="35"/>
      <c r="F50" s="50"/>
    </row>
    <row r="51" spans="1:9" ht="42" customHeight="1" thickBot="1" x14ac:dyDescent="0.3">
      <c r="A51" s="1" t="s">
        <v>54</v>
      </c>
      <c r="B51" s="21" t="s">
        <v>58</v>
      </c>
      <c r="C51" s="68">
        <v>5</v>
      </c>
      <c r="D51" s="70"/>
      <c r="E51" s="53">
        <f t="shared" si="4"/>
        <v>0</v>
      </c>
      <c r="F51" s="50" t="str">
        <f t="shared" si="5"/>
        <v/>
      </c>
    </row>
    <row r="52" spans="1:9" ht="30.75" customHeight="1" thickBot="1" x14ac:dyDescent="0.3">
      <c r="A52" s="54"/>
      <c r="B52" s="39" t="s">
        <v>12</v>
      </c>
      <c r="C52" s="40"/>
      <c r="D52" s="41"/>
      <c r="E52" s="42">
        <f>IF(SUM(E18:E42)&gt;$C$17,$C$17,SUM(E18:E49))</f>
        <v>0</v>
      </c>
    </row>
    <row r="53" spans="1:9" ht="35.25" customHeight="1" thickBot="1" x14ac:dyDescent="0.3">
      <c r="A53" s="55"/>
      <c r="B53" s="56" t="s">
        <v>48</v>
      </c>
      <c r="C53" s="45">
        <v>15</v>
      </c>
      <c r="D53" s="19"/>
      <c r="E53" s="20"/>
    </row>
    <row r="54" spans="1:9" ht="33" customHeight="1" x14ac:dyDescent="0.25">
      <c r="A54" s="22" t="s">
        <v>32</v>
      </c>
      <c r="B54" s="106" t="s">
        <v>118</v>
      </c>
      <c r="C54" s="107"/>
      <c r="D54" s="108"/>
      <c r="E54" s="109"/>
      <c r="G54" s="57"/>
      <c r="H54" s="57"/>
      <c r="I54" s="57"/>
    </row>
    <row r="55" spans="1:9" ht="33" customHeight="1" x14ac:dyDescent="0.25">
      <c r="A55" s="2" t="s">
        <v>63</v>
      </c>
      <c r="B55" s="110" t="s">
        <v>100</v>
      </c>
      <c r="C55" s="28">
        <v>10</v>
      </c>
      <c r="D55" s="36"/>
      <c r="E55" s="37">
        <f>IF(D55=1,$C55,0)</f>
        <v>0</v>
      </c>
      <c r="G55" s="57"/>
      <c r="H55" s="57"/>
      <c r="I55" s="57"/>
    </row>
    <row r="56" spans="1:9" ht="33.75" customHeight="1" x14ac:dyDescent="0.25">
      <c r="A56" s="2" t="s">
        <v>64</v>
      </c>
      <c r="B56" s="110" t="s">
        <v>101</v>
      </c>
      <c r="C56" s="28">
        <v>3</v>
      </c>
      <c r="D56" s="36"/>
      <c r="E56" s="37">
        <f>IF(D56=1,$C56,0)</f>
        <v>0</v>
      </c>
      <c r="G56" s="57"/>
      <c r="H56" s="57"/>
      <c r="I56" s="57"/>
    </row>
    <row r="57" spans="1:9" ht="33.75" customHeight="1" x14ac:dyDescent="0.25">
      <c r="A57" s="82" t="s">
        <v>13</v>
      </c>
      <c r="B57" s="81" t="s">
        <v>107</v>
      </c>
      <c r="C57" s="28">
        <v>5</v>
      </c>
      <c r="D57" s="36"/>
      <c r="E57" s="37">
        <f>IF(D57=1,$C57,0)</f>
        <v>0</v>
      </c>
    </row>
    <row r="58" spans="1:9" ht="39" customHeight="1" x14ac:dyDescent="0.25">
      <c r="A58" s="82" t="s">
        <v>14</v>
      </c>
      <c r="B58" s="81" t="s">
        <v>23</v>
      </c>
      <c r="C58" s="28">
        <v>5</v>
      </c>
      <c r="D58" s="36"/>
      <c r="E58" s="37">
        <f>IF(D58 = 1,$C58,0)</f>
        <v>0</v>
      </c>
    </row>
    <row r="59" spans="1:9" ht="27" customHeight="1" x14ac:dyDescent="0.25">
      <c r="A59" s="82" t="s">
        <v>15</v>
      </c>
      <c r="B59" s="81" t="s">
        <v>17</v>
      </c>
      <c r="C59" s="28">
        <v>5</v>
      </c>
      <c r="D59" s="36"/>
      <c r="E59" s="37">
        <f>IF(D59 = 1,$C59,0)</f>
        <v>0</v>
      </c>
    </row>
    <row r="60" spans="1:9" ht="27" customHeight="1" thickBot="1" x14ac:dyDescent="0.3">
      <c r="A60" s="111" t="s">
        <v>16</v>
      </c>
      <c r="B60" s="112" t="s">
        <v>73</v>
      </c>
      <c r="C60" s="113"/>
      <c r="D60" s="114"/>
      <c r="E60" s="115"/>
    </row>
    <row r="61" spans="1:9" ht="39" customHeight="1" thickBot="1" x14ac:dyDescent="0.3">
      <c r="A61" s="38"/>
      <c r="B61" s="39" t="s">
        <v>18</v>
      </c>
      <c r="C61" s="58"/>
      <c r="D61" s="41"/>
      <c r="E61" s="42">
        <f>IF(SUM(E54:E60)&gt;$C$53,$C$53,SUM(E54:E60))</f>
        <v>0</v>
      </c>
    </row>
    <row r="62" spans="1:9" ht="35.25" customHeight="1" thickBot="1" x14ac:dyDescent="0.3">
      <c r="A62" s="55"/>
      <c r="B62" s="59" t="s">
        <v>49</v>
      </c>
      <c r="C62" s="45">
        <v>50</v>
      </c>
      <c r="D62" s="19"/>
      <c r="E62" s="20"/>
    </row>
    <row r="63" spans="1:9" ht="20.100000000000001" customHeight="1" x14ac:dyDescent="0.25">
      <c r="A63" s="31" t="s">
        <v>39</v>
      </c>
      <c r="B63" s="75" t="s">
        <v>74</v>
      </c>
      <c r="C63" s="33"/>
      <c r="D63" s="34"/>
      <c r="E63" s="35"/>
    </row>
    <row r="64" spans="1:9" ht="22.5" customHeight="1" x14ac:dyDescent="0.25">
      <c r="A64" s="83" t="s">
        <v>40</v>
      </c>
      <c r="B64" s="84" t="s">
        <v>94</v>
      </c>
      <c r="C64" s="87"/>
      <c r="D64" s="88"/>
      <c r="E64" s="89"/>
    </row>
    <row r="65" spans="1:9" ht="22.5" customHeight="1" x14ac:dyDescent="0.25">
      <c r="A65" s="95" t="s">
        <v>90</v>
      </c>
      <c r="B65" s="117" t="s">
        <v>130</v>
      </c>
      <c r="C65" s="96">
        <v>4</v>
      </c>
      <c r="D65" s="116"/>
      <c r="E65" s="98">
        <f>IF(D65 = 1,$C65,0)</f>
        <v>0</v>
      </c>
      <c r="F65" s="50" t="str">
        <f>IF(SUM(D$65:D$68) &gt; 1,"ERROR:  You may Choose Only one of the 4.B lines","")</f>
        <v/>
      </c>
    </row>
    <row r="66" spans="1:9" ht="22.5" customHeight="1" x14ac:dyDescent="0.25">
      <c r="A66" s="2" t="s">
        <v>91</v>
      </c>
      <c r="B66" s="118" t="s">
        <v>129</v>
      </c>
      <c r="C66" s="28">
        <v>6</v>
      </c>
      <c r="D66" s="71"/>
      <c r="E66" s="37">
        <f t="shared" ref="E66:E68" si="6">IF(D66 = 1,$C66,0)</f>
        <v>0</v>
      </c>
      <c r="F66" s="50" t="str">
        <f t="shared" ref="F66:F68" si="7">IF(SUM(D$65:D$68) &gt; 1,"ERROR:  You may Choose Only one of the 4.B lines","")</f>
        <v/>
      </c>
    </row>
    <row r="67" spans="1:9" ht="22.5" customHeight="1" x14ac:dyDescent="0.25">
      <c r="A67" s="2" t="s">
        <v>92</v>
      </c>
      <c r="B67" s="118" t="s">
        <v>128</v>
      </c>
      <c r="C67" s="28">
        <v>8</v>
      </c>
      <c r="D67" s="71"/>
      <c r="E67" s="37">
        <f t="shared" si="6"/>
        <v>0</v>
      </c>
      <c r="F67" s="50" t="str">
        <f t="shared" si="7"/>
        <v/>
      </c>
    </row>
    <row r="68" spans="1:9" ht="22.5" customHeight="1" x14ac:dyDescent="0.25">
      <c r="A68" s="2" t="s">
        <v>93</v>
      </c>
      <c r="B68" s="118" t="s">
        <v>127</v>
      </c>
      <c r="C68" s="28">
        <v>10</v>
      </c>
      <c r="D68" s="71"/>
      <c r="E68" s="37">
        <f t="shared" si="6"/>
        <v>0</v>
      </c>
      <c r="F68" s="50" t="str">
        <f t="shared" si="7"/>
        <v/>
      </c>
    </row>
    <row r="69" spans="1:9" ht="20.100000000000001" customHeight="1" x14ac:dyDescent="0.25">
      <c r="A69" s="90" t="s">
        <v>95</v>
      </c>
      <c r="B69" s="91" t="s">
        <v>74</v>
      </c>
      <c r="C69" s="92"/>
      <c r="D69" s="93"/>
      <c r="E69" s="94"/>
    </row>
    <row r="70" spans="1:9" ht="35.25" customHeight="1" x14ac:dyDescent="0.25">
      <c r="A70" s="83" t="s">
        <v>55</v>
      </c>
      <c r="B70" s="127" t="s">
        <v>60</v>
      </c>
      <c r="C70" s="123" t="s">
        <v>59</v>
      </c>
      <c r="D70" s="124"/>
      <c r="E70" s="125">
        <f xml:space="preserve">  IF(D70&lt;I70,0, IF(  ROUND( (14/(50 -I70)) * (D70 - I70),2)  &gt; 14, 14, ROUND( (14/(50 - I70)) * (D70 - I70),2))   )</f>
        <v>0</v>
      </c>
      <c r="F70" s="52" t="s">
        <v>122</v>
      </c>
      <c r="G70" s="52"/>
      <c r="H70" s="52"/>
      <c r="I70" s="126">
        <v>14</v>
      </c>
    </row>
    <row r="71" spans="1:9" ht="35.1" customHeight="1" thickBot="1" x14ac:dyDescent="0.3">
      <c r="A71" s="101" t="s">
        <v>96</v>
      </c>
      <c r="B71" s="119" t="s">
        <v>61</v>
      </c>
      <c r="C71" s="120" t="s">
        <v>97</v>
      </c>
      <c r="D71" s="121">
        <v>51</v>
      </c>
      <c r="E71" s="122">
        <f xml:space="preserve"> IF( OR(D71 &lt; 51,D71&gt;100), "Error", IF( ROUND((20/49)*D71 - (20/49)*(51) + 5,2) &gt; 25, 25, ROUND((20/49)*D71 - (20/49)*(51) + 5,2) ) )</f>
        <v>5</v>
      </c>
    </row>
    <row r="72" spans="1:9" ht="31.35" customHeight="1" thickBot="1" x14ac:dyDescent="0.3">
      <c r="A72" s="54"/>
      <c r="B72" s="60" t="s">
        <v>19</v>
      </c>
      <c r="C72" s="61"/>
      <c r="D72" s="41"/>
      <c r="E72" s="72">
        <f>IF(SUM(E65:E71)&gt;$C$62,$C$62,SUM(E65:E71))</f>
        <v>5</v>
      </c>
    </row>
    <row r="73" spans="1:9" ht="31.35" customHeight="1" thickBot="1" x14ac:dyDescent="0.3">
      <c r="A73" s="62"/>
      <c r="B73" s="63" t="s">
        <v>50</v>
      </c>
      <c r="C73" s="64"/>
      <c r="D73" s="65"/>
      <c r="E73" s="73">
        <f>SUM(E16+E52+E61+E72)</f>
        <v>5</v>
      </c>
    </row>
  </sheetData>
  <sheetProtection algorithmName="SHA-512" hashValue="XSqMtcBp5OJ1rR43XbacMGngNWhsDickLfYHRJPYDRRLHBpmcCoduRvrLgbb+l/kBSmkLYwBxKwgT7kJOgFiMw==" saltValue="dVzIFA0FZlHF+VPisBV97Q=="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1"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2" max="16383" man="1"/>
  </rowBreaks>
  <ignoredErrors>
    <ignoredError sqref="E4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3072E920545847A730AA4E0F9E5919" ma:contentTypeVersion="20" ma:contentTypeDescription="Create a new document." ma:contentTypeScope="" ma:versionID="d28a476356e7c55959d762c8bedefb3d">
  <xsd:schema xmlns:xsd="http://www.w3.org/2001/XMLSchema" xmlns:xs="http://www.w3.org/2001/XMLSchema" xmlns:p="http://schemas.microsoft.com/office/2006/metadata/properties" xmlns:ns1="http://schemas.microsoft.com/sharepoint/v3" xmlns:ns2="3720eb1a-f32f-4799-b754-856c9ddc0885" xmlns:ns3="33677e10-7ad4-4e7f-83f4-e93a73428e26" targetNamespace="http://schemas.microsoft.com/office/2006/metadata/properties" ma:root="true" ma:fieldsID="8a961482cc89676dcaba53a0eb485237" ns1:_="" ns2:_="" ns3:_="">
    <xsd:import namespace="http://schemas.microsoft.com/sharepoint/v3"/>
    <xsd:import namespace="3720eb1a-f32f-4799-b754-856c9ddc0885"/>
    <xsd:import namespace="33677e10-7ad4-4e7f-83f4-e93a73428e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20eb1a-f32f-4799-b754-856c9ddc0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Notes" ma:index="27" nillable="true" ma:displayName="Notes" ma:description="Who to mail to, numbers of copi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77e10-7ad4-4e7f-83f4-e93a73428e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fc26-2b3b-434c-ad51-ae22f7ccf704}" ma:internalName="TaxCatchAll" ma:showField="CatchAllData" ma:web="33677e10-7ad4-4e7f-83f4-e93a73428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3720eb1a-f32f-4799-b754-856c9ddc0885" xsi:nil="true"/>
    <TaxCatchAll xmlns="33677e10-7ad4-4e7f-83f4-e93a73428e26" xsi:nil="true"/>
    <Notes xmlns="3720eb1a-f32f-4799-b754-856c9ddc0885" xsi:nil="true"/>
    <_ip_UnifiedCompliancePolicyProperties xmlns="http://schemas.microsoft.com/sharepoint/v3" xsi:nil="true"/>
    <lcf76f155ced4ddcb4097134ff3c332f xmlns="3720eb1a-f32f-4799-b754-856c9ddc0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07A069-73D4-455A-B915-156D74522998}"/>
</file>

<file path=customXml/itemProps2.xml><?xml version="1.0" encoding="utf-8"?>
<ds:datastoreItem xmlns:ds="http://schemas.openxmlformats.org/officeDocument/2006/customXml" ds:itemID="{1C6312A2-D721-47D0-9A79-058C150CB22B}"/>
</file>

<file path=customXml/itemProps3.xml><?xml version="1.0" encoding="utf-8"?>
<ds:datastoreItem xmlns:ds="http://schemas.openxmlformats.org/officeDocument/2006/customXml" ds:itemID="{DE5D3012-5BB1-4306-B2DE-1EFD499C74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FY24 Scorecard</vt:lpstr>
      <vt:lpstr>'CDBG FY24 Scorecard'!Print_Area</vt:lpstr>
      <vt:lpstr>'CDBG FY24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Simmons, Colleen M</cp:lastModifiedBy>
  <cp:lastPrinted>2015-05-28T14:37:27Z</cp:lastPrinted>
  <dcterms:created xsi:type="dcterms:W3CDTF">2015-03-10T12:58:51Z</dcterms:created>
  <dcterms:modified xsi:type="dcterms:W3CDTF">2024-07-09T15:47:15Z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0x0101003C3072E920545847A730AA4E0F9E5919</vt:lpwstr>
  </property>
</Properties>
</file>