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Affordability_Calculator" defaultThemeVersion="166925"/>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633BE41D-520D-4949-9909-377FF4D4F17F}" xr6:coauthVersionLast="47" xr6:coauthVersionMax="47" xr10:uidLastSave="{00000000-0000-0000-0000-000000000000}"/>
  <workbookProtection workbookAlgorithmName="SHA-512" workbookHashValue="JKCncGM7/PYqQmvB27qw/hxfCeb9/i32dU346sy6rw6ucby8sLweuWi9l7XHRyPTQHOSMencYDExjtp06GQmDg==" workbookSaltValue="axu2DZ1XemYSnRgG8Mi8YQ==" workbookSpinCount="100000" lockStructure="1"/>
  <bookViews>
    <workbookView xWindow="-120" yWindow="-120" windowWidth="20730" windowHeight="11160" xr2:uid="{44764A1C-7CC2-4B40-9C10-00A49AFC7B08}"/>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Calculator'!$C$49</definedName>
    <definedName name="AC_Grant_Eligibility">'Affordability Calculator'!$AE$33</definedName>
    <definedName name="AC_IWSB">'Affordability Calculator'!$I$29</definedName>
    <definedName name="AC_Operating_Ratio_Future">'Affordability Calculator'!$B$38</definedName>
    <definedName name="AC_PCPCPM">'Affordability Calculator'!$C$51</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Calculator'!$C$48</definedName>
    <definedName name="AI_Connections_Res.">'Affordability Calculator'!$E$14</definedName>
    <definedName name="AI_Effective_Combined_Bill">'Affordability Calculator'!$C$46</definedName>
    <definedName name="AI_Project_Cost">'Affordability Calculator'!$B$37</definedName>
    <definedName name="AI_Project_Type">'Affordability Calculator'!$C$45</definedName>
    <definedName name="AI_Provider_Type">'Affordability Calculator'!$C$44</definedName>
    <definedName name="AI_Rate_Sewer">'Affordability Calculator'!$F$45</definedName>
    <definedName name="AI_Rate_Water">'Affordability Calculator'!$E$45</definedName>
    <definedName name="Economic_Unit_Names">DataTable_Economic[Unit Name]</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Calculator'!$B$35</definedName>
    <definedName name="FIF_Interest">'Affordability Calculator'!$B$36</definedName>
    <definedName name="FIF_Operating_Revenues">'Affordability Calculator'!$B$33</definedName>
    <definedName name="FIF_Total_Expenditures">'Affordability Calculator'!$B$34</definedName>
    <definedName name="_xlnm.Print_Area" localSheetId="0">'Affordability Calculator'!$A$1:$I$79</definedName>
    <definedName name="VU_Distressed">'Affordability Calculator'!$B$8</definedName>
    <definedName name="VU_Score">'Affordability Calculator'!$B$9</definedName>
    <definedName name="VU_Unit_Names">DataTable_VUR[Unit Name]</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3" l="1"/>
  <c r="B20" i="3"/>
  <c r="F14" i="3" l="1"/>
  <c r="B23" i="3"/>
  <c r="AE6" i="3"/>
  <c r="AE4" i="3"/>
  <c r="B8" i="3" l="1"/>
  <c r="AF4" i="3" s="1"/>
  <c r="B27" i="3"/>
  <c r="B24" i="3"/>
  <c r="B22" i="3"/>
  <c r="B25" i="3"/>
  <c r="B38" i="3"/>
  <c r="B9" i="3" l="1"/>
  <c r="C49" i="3"/>
  <c r="AF6" i="3" l="1"/>
  <c r="F21" i="3" a="1"/>
  <c r="F21" i="3" s="1"/>
  <c r="AR4" i="3" l="1"/>
  <c r="AR5" i="3"/>
  <c r="AR6" i="3"/>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10" i="3"/>
  <c r="AR111" i="3"/>
  <c r="AR112" i="3"/>
  <c r="AR113" i="3"/>
  <c r="AR114" i="3"/>
  <c r="AR115" i="3"/>
  <c r="AR116" i="3"/>
  <c r="AR117" i="3"/>
  <c r="AR118" i="3"/>
  <c r="AR119" i="3"/>
  <c r="AR120" i="3"/>
  <c r="AR121" i="3"/>
  <c r="AR122" i="3"/>
  <c r="AR123"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R222" i="3"/>
  <c r="AR223" i="3"/>
  <c r="AR224" i="3"/>
  <c r="AR225" i="3"/>
  <c r="AR226" i="3"/>
  <c r="AR227" i="3"/>
  <c r="AR228" i="3"/>
  <c r="AR229" i="3"/>
  <c r="AR230" i="3"/>
  <c r="AR231" i="3"/>
  <c r="AR232" i="3"/>
  <c r="AR233" i="3"/>
  <c r="AR234" i="3"/>
  <c r="AR235" i="3"/>
  <c r="AR236" i="3"/>
  <c r="AR237" i="3"/>
  <c r="AR238" i="3"/>
  <c r="AR239" i="3"/>
  <c r="AR240" i="3"/>
  <c r="AR241" i="3"/>
  <c r="AR242" i="3"/>
  <c r="AR243" i="3"/>
  <c r="AR244" i="3"/>
  <c r="AR245" i="3"/>
  <c r="AR246" i="3"/>
  <c r="AR247" i="3"/>
  <c r="AR248" i="3"/>
  <c r="AR249" i="3"/>
  <c r="AR250" i="3"/>
  <c r="AR251" i="3"/>
  <c r="AR252" i="3"/>
  <c r="AR253" i="3"/>
  <c r="AR254" i="3"/>
  <c r="AR255" i="3"/>
  <c r="AR256" i="3"/>
  <c r="AR257" i="3"/>
  <c r="AR258" i="3"/>
  <c r="AR259" i="3"/>
  <c r="AR260" i="3"/>
  <c r="AR261" i="3"/>
  <c r="AR262" i="3"/>
  <c r="AR263" i="3"/>
  <c r="AR264" i="3"/>
  <c r="AR265" i="3"/>
  <c r="AR266" i="3"/>
  <c r="AR267" i="3"/>
  <c r="AR268" i="3"/>
  <c r="AR269" i="3"/>
  <c r="AR270" i="3"/>
  <c r="AR271" i="3"/>
  <c r="AR272" i="3"/>
  <c r="AR273" i="3"/>
  <c r="AR274" i="3"/>
  <c r="AR275" i="3"/>
  <c r="AR276" i="3"/>
  <c r="AR277" i="3"/>
  <c r="AR278" i="3"/>
  <c r="AR279" i="3"/>
  <c r="AR280" i="3"/>
  <c r="AR281" i="3"/>
  <c r="AR3" i="3"/>
  <c r="AM4" i="3"/>
  <c r="AM5" i="3"/>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10" i="3"/>
  <c r="AM111" i="3"/>
  <c r="AM112" i="3"/>
  <c r="AM113" i="3"/>
  <c r="AM114" i="3"/>
  <c r="AM115" i="3"/>
  <c r="AM116" i="3"/>
  <c r="AM117" i="3"/>
  <c r="AM118" i="3"/>
  <c r="AM119" i="3"/>
  <c r="AM120" i="3"/>
  <c r="AM121" i="3"/>
  <c r="AM122" i="3"/>
  <c r="AM123"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M222" i="3"/>
  <c r="AM223" i="3"/>
  <c r="AM224" i="3"/>
  <c r="AM225" i="3"/>
  <c r="AM226" i="3"/>
  <c r="AM227" i="3"/>
  <c r="AM228" i="3"/>
  <c r="AM229" i="3"/>
  <c r="AM230" i="3"/>
  <c r="AM231" i="3"/>
  <c r="AM232" i="3"/>
  <c r="AM233" i="3"/>
  <c r="AM234" i="3"/>
  <c r="AM235" i="3"/>
  <c r="AM236" i="3"/>
  <c r="AM237" i="3"/>
  <c r="AM238" i="3"/>
  <c r="AM239" i="3"/>
  <c r="AM240" i="3"/>
  <c r="AM241" i="3"/>
  <c r="AM242" i="3"/>
  <c r="AM243" i="3"/>
  <c r="AM244" i="3"/>
  <c r="AM245" i="3"/>
  <c r="AM246" i="3"/>
  <c r="AM247" i="3"/>
  <c r="AM248" i="3"/>
  <c r="AM249" i="3"/>
  <c r="AM250" i="3"/>
  <c r="AM251" i="3"/>
  <c r="AM252" i="3"/>
  <c r="AM253" i="3"/>
  <c r="AM254" i="3"/>
  <c r="AM255" i="3"/>
  <c r="AM256" i="3"/>
  <c r="AM257" i="3"/>
  <c r="AM258" i="3"/>
  <c r="AM259" i="3"/>
  <c r="AM260" i="3"/>
  <c r="AM261" i="3"/>
  <c r="AM262" i="3"/>
  <c r="AM263" i="3"/>
  <c r="AM264" i="3"/>
  <c r="AM265" i="3"/>
  <c r="AM266" i="3"/>
  <c r="AM267" i="3"/>
  <c r="AM268" i="3"/>
  <c r="AM269" i="3"/>
  <c r="AM270" i="3"/>
  <c r="AM271" i="3"/>
  <c r="AM272" i="3"/>
  <c r="AM273" i="3"/>
  <c r="AM274" i="3"/>
  <c r="AM275" i="3"/>
  <c r="AM276" i="3"/>
  <c r="AM277" i="3"/>
  <c r="AM278" i="3"/>
  <c r="AM279" i="3"/>
  <c r="AM280" i="3"/>
  <c r="AM281" i="3"/>
  <c r="AM282" i="3"/>
  <c r="AM283" i="3"/>
  <c r="AM284" i="3"/>
  <c r="AM285" i="3"/>
  <c r="AM286" i="3"/>
  <c r="AM287" i="3"/>
  <c r="AM288" i="3"/>
  <c r="AM289" i="3"/>
  <c r="AM290" i="3"/>
  <c r="AM291" i="3"/>
  <c r="AM292" i="3"/>
  <c r="AM293" i="3"/>
  <c r="AM294" i="3"/>
  <c r="AM295" i="3"/>
  <c r="AM296" i="3"/>
  <c r="AM297" i="3"/>
  <c r="AM298" i="3"/>
  <c r="AM299" i="3"/>
  <c r="AM300" i="3"/>
  <c r="AM301" i="3"/>
  <c r="AM302" i="3"/>
  <c r="AM303" i="3"/>
  <c r="AM304" i="3"/>
  <c r="AM305" i="3"/>
  <c r="AM306" i="3"/>
  <c r="AM307" i="3"/>
  <c r="AM308" i="3"/>
  <c r="AM309" i="3"/>
  <c r="AM310" i="3"/>
  <c r="AM311" i="3"/>
  <c r="AM312" i="3"/>
  <c r="AM313" i="3"/>
  <c r="AM314" i="3"/>
  <c r="AM315" i="3"/>
  <c r="AM316" i="3"/>
  <c r="AM317" i="3"/>
  <c r="AM318" i="3"/>
  <c r="AM319" i="3"/>
  <c r="AM320" i="3"/>
  <c r="AM321" i="3"/>
  <c r="AM322" i="3"/>
  <c r="AM323" i="3"/>
  <c r="AM324" i="3"/>
  <c r="AM325" i="3"/>
  <c r="AM326" i="3"/>
  <c r="AM327" i="3"/>
  <c r="AM328" i="3"/>
  <c r="AM329" i="3"/>
  <c r="AM330" i="3"/>
  <c r="AM331" i="3"/>
  <c r="AM332" i="3"/>
  <c r="AM333" i="3"/>
  <c r="AM334" i="3"/>
  <c r="AM335" i="3"/>
  <c r="AM336" i="3"/>
  <c r="AM337" i="3"/>
  <c r="AM338" i="3"/>
  <c r="AM339" i="3"/>
  <c r="AM340" i="3"/>
  <c r="AM341" i="3"/>
  <c r="AM342" i="3"/>
  <c r="AM343" i="3"/>
  <c r="AM344" i="3"/>
  <c r="AM345" i="3"/>
  <c r="AM346" i="3"/>
  <c r="AM347" i="3"/>
  <c r="AM348" i="3"/>
  <c r="AM349" i="3"/>
  <c r="AM350" i="3"/>
  <c r="AM351" i="3"/>
  <c r="AM352" i="3"/>
  <c r="AM353" i="3"/>
  <c r="AM354" i="3"/>
  <c r="AM355" i="3"/>
  <c r="AM356" i="3"/>
  <c r="AM357" i="3"/>
  <c r="AM358" i="3"/>
  <c r="AM359" i="3"/>
  <c r="AM360" i="3"/>
  <c r="AM361" i="3"/>
  <c r="AM362" i="3"/>
  <c r="AM363" i="3"/>
  <c r="AM364" i="3"/>
  <c r="AM365" i="3"/>
  <c r="AM366" i="3"/>
  <c r="AM367" i="3"/>
  <c r="AM368" i="3"/>
  <c r="AM369" i="3"/>
  <c r="AM370" i="3"/>
  <c r="AM371" i="3"/>
  <c r="AM372" i="3"/>
  <c r="AM373" i="3"/>
  <c r="AM374" i="3"/>
  <c r="AM375" i="3"/>
  <c r="AM376" i="3"/>
  <c r="AM377" i="3"/>
  <c r="AM378" i="3"/>
  <c r="AM379" i="3"/>
  <c r="AM380" i="3"/>
  <c r="AM381" i="3"/>
  <c r="AM382" i="3"/>
  <c r="AM383" i="3"/>
  <c r="AM384" i="3"/>
  <c r="AM385" i="3"/>
  <c r="AM386" i="3"/>
  <c r="AM387" i="3"/>
  <c r="AM388" i="3"/>
  <c r="AM389" i="3"/>
  <c r="AM390" i="3"/>
  <c r="AM3" i="3"/>
  <c r="AE26" i="3" l="1"/>
  <c r="AG26" i="3"/>
  <c r="AE27" i="3"/>
  <c r="AG27" i="3"/>
  <c r="AE28" i="3"/>
  <c r="AG28" i="3"/>
  <c r="AE29" i="3"/>
  <c r="AG29" i="3"/>
  <c r="AE30" i="3"/>
  <c r="AG30" i="3"/>
  <c r="AE31" i="3"/>
  <c r="AG31" i="3"/>
  <c r="E27" i="3" l="1"/>
  <c r="D27" i="3"/>
  <c r="C27" i="3"/>
  <c r="E26" i="3"/>
  <c r="D26" i="3"/>
  <c r="C26" i="3"/>
  <c r="E25" i="3"/>
  <c r="D25" i="3"/>
  <c r="C25" i="3"/>
  <c r="E24" i="3"/>
  <c r="D24" i="3"/>
  <c r="C24" i="3"/>
  <c r="D23" i="3"/>
  <c r="C23" i="3"/>
  <c r="E22" i="3"/>
  <c r="D22" i="3"/>
  <c r="C22" i="3"/>
  <c r="A49" i="3"/>
  <c r="A48" i="3"/>
  <c r="D14" i="3"/>
  <c r="F23" i="3" l="1" a="1"/>
  <c r="F23" i="3" s="1"/>
  <c r="C28" i="3"/>
  <c r="D28" i="3"/>
  <c r="E28" i="3"/>
  <c r="F24" i="3" a="1"/>
  <c r="F24" i="3" s="1"/>
  <c r="I24" i="3" s="1"/>
  <c r="F25" i="3" a="1"/>
  <c r="F25" i="3" s="1"/>
  <c r="I25" i="3" s="1"/>
  <c r="B28" i="3"/>
  <c r="B26" i="3"/>
  <c r="F26" i="3" s="1" a="1"/>
  <c r="F26" i="3" s="1"/>
  <c r="I26" i="3" s="1"/>
  <c r="F28" i="3" l="1" a="1"/>
  <c r="F28" i="3" s="1"/>
  <c r="I28" i="3" s="1"/>
  <c r="I23" i="3" l="1"/>
  <c r="AE3" i="3"/>
  <c r="B10" i="3"/>
  <c r="I29" i="3" l="1" a="1"/>
  <c r="I29" i="3" s="1"/>
  <c r="AE5" i="3" s="1"/>
  <c r="AF3" i="3"/>
  <c r="A11" i="3" s="1"/>
  <c r="AF5" i="3" l="1"/>
  <c r="AG3" i="3"/>
  <c r="A15" i="3" s="1"/>
  <c r="AG4" i="3"/>
  <c r="A29" i="3" l="1"/>
  <c r="AG6" i="3"/>
  <c r="C46" i="3" s="1"/>
  <c r="AE7" i="3" s="1"/>
  <c r="AF7" i="3" s="1"/>
  <c r="AG7" i="3" s="1"/>
  <c r="AG5" i="3"/>
  <c r="A39" i="3" s="1"/>
  <c r="AB10" i="3" l="1"/>
  <c r="AE32" i="3"/>
  <c r="AE9" i="3"/>
  <c r="C51" i="3"/>
  <c r="AG32" i="3" s="1"/>
  <c r="AE33" i="3" s="1"/>
  <c r="A60" i="3" s="1"/>
  <c r="AD12" i="3" l="1"/>
  <c r="AE10"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<sst xmlns="http://schemas.openxmlformats.org/spreadsheetml/2006/main" count="2963" uniqueCount="1192">
  <si>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</si>
  <si>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</si>
  <si>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</si>
  <si>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</si>
  <si>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</si>
  <si>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</si>
  <si>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</si>
  <si>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</si>
  <si>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</si>
  <si>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</si>
  <si>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</si>
  <si>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</si>
  <si>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</si>
  <si>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</si>
  <si>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</si>
  <si>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</si>
  <si>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</si>
  <si>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</si>
  <si>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</si>
  <si>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</si>
  <si>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</si>
  <si>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</si>
  <si>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</si>
  <si>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</si>
  <si>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</si>
  <si>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</si>
  <si>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</si>
  <si>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</si>
  <si>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</si>
  <si>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</si>
  <si>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</si>
  <si>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</si>
  <si>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</si>
  <si>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</si>
  <si>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</si>
  <si>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</si>
  <si>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</si>
  <si>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</si>
  <si>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</si>
  <si>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</si>
  <si>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</si>
  <si>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</si>
  <si>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</si>
  <si>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</si>
  <si>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</si>
  <si>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</si>
  <si>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</si>
  <si>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</si>
  <si>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</si>
  <si>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</si>
  <si>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</si>
  <si>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</si>
  <si>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</si>
  <si>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</si>
  <si>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</si>
  <si>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</si>
  <si>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</si>
  <si>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</si>
  <si>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</si>
  <si>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</si>
  <si>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</si>
  <si>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</si>
  <si>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</si>
  <si>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</si>
  <si>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</si>
  <si>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</si>
  <si>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</si>
  <si>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</si>
  <si>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</si>
  <si>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</si>
  <si>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</si>
  <si>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</si>
  <si>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</si>
  <si>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</si>
  <si>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</si>
  <si>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</si>
  <si>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</si>
  <si>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</si>
  <si>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</si>
  <si>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</si>
  <si>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</si>
  <si>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</si>
  <si>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</si>
  <si>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</si>
  <si>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</si>
  <si>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</si>
  <si>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</si>
  <si>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</si>
  <si>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</si>
  <si>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</si>
  <si>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</si>
  <si>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</si>
  <si>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</si>
  <si>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</si>
  <si>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</si>
  <si>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</si>
  <si>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</si>
  <si>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</si>
  <si>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</si>
  <si>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</si>
  <si>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</si>
  <si>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</si>
  <si>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</si>
  <si>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</si>
  <si>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</si>
  <si>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</si>
  <si>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</si>
  <si>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</si>
  <si>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</si>
  <si>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</si>
  <si>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</si>
  <si>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</si>
  <si>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</si>
  <si>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</si>
  <si>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</si>
  <si>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</si>
  <si>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</si>
  <si>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</si>
  <si>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</si>
  <si>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</si>
  <si>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</si>
  <si>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</si>
  <si>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</si>
  <si>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</si>
  <si>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</si>
  <si>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</si>
  <si>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</si>
  <si>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</si>
  <si>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</si>
  <si>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</si>
  <si>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</si>
  <si>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</si>
  <si>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</si>
  <si>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</si>
  <si>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</si>
  <si>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</si>
  <si>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</si>
  <si>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</si>
  <si>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</si>
  <si>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</si>
  <si>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</si>
  <si>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</si>
  <si>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</si>
  <si>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</si>
  <si>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</si>
  <si>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</si>
  <si>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</si>
  <si>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</si>
  <si>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</si>
  <si>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</si>
  <si>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</si>
  <si>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</si>
  <si>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</si>
  <si>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</si>
  <si>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</si>
  <si>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</si>
  <si>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</si>
  <si>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</si>
  <si>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</si>
  <si>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</si>
  <si>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</si>
  <si>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</si>
  <si>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</si>
  <si>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</si>
  <si>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</si>
  <si>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</si>
  <si>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</si>
  <si>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</si>
  <si>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</si>
  <si>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</si>
  <si>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</si>
  <si>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</si>
  <si>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</si>
  <si>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</si>
  <si>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</si>
  <si>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</si>
  <si>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</si>
  <si>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</si>
  <si>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</si>
  <si>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</si>
  <si>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</si>
  <si>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</si>
  <si>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</si>
  <si>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</si>
  <si>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</si>
  <si>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</si>
  <si>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</si>
  <si>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</si>
  <si>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</si>
  <si>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</si>
  <si>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</si>
  <si>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</si>
  <si>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</si>
  <si>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</si>
  <si>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</si>
  <si>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</si>
  <si>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</si>
  <si>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</si>
  <si>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</si>
  <si>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</si>
  <si>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</si>
  <si>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</si>
  <si>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</si>
  <si>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</si>
  <si>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</si>
  <si>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</si>
  <si>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</si>
  <si>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</si>
  <si>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Flat Rock/Bannertown Water and Sewer District</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</si>
  <si>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</si>
  <si>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</si>
  <si>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</si>
  <si>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</si>
  <si>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</si>
  <si>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</si>
  <si>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</si>
  <si>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</si>
  <si>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</si>
  <si>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</si>
  <si>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</si>
  <si>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</si>
  <si>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</si>
  <si>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</si>
  <si>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</si>
  <si>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</si>
  <si>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</si>
  <si>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</si>
  <si>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</si>
  <si>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</si>
  <si>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</si>
  <si>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</si>
  <si>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</si>
  <si>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</si>
  <si>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</si>
  <si>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</si>
  <si>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</si>
  <si>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</si>
  <si>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</si>
  <si>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</si>
  <si>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</si>
  <si>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</si>
  <si>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</si>
  <si>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</si>
  <si>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</si>
  <si>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</si>
  <si>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</si>
  <si>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</si>
  <si>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</si>
  <si>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</si>
  <si>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</si>
  <si>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</si>
  <si>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</si>
  <si>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</si>
  <si>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</si>
  <si>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</si>
  <si>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</si>
  <si>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</si>
  <si>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</si>
  <si>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</si>
  <si>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</si>
  <si>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</si>
  <si>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</si>
  <si>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</si>
  <si>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</si>
  <si>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</si>
  <si>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</si>
  <si>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</si>
  <si>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</si>
  <si>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</si>
  <si>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</si>
  <si>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</si>
  <si>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</si>
  <si>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</si>
  <si>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</si>
  <si>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</si>
  <si>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</si>
  <si>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</si>
  <si>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</si>
  <si>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</si>
  <si>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</si>
  <si>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</si>
  <si>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</si>
  <si>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</si>
  <si>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</si>
  <si>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</si>
  <si>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</si>
  <si>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</si>
  <si>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</si>
  <si>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</si>
  <si>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</si>
  <si>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</si>
  <si>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</si>
  <si>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</si>
  <si>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</si>
  <si>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</si>
  <si>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</si>
  <si>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</si>
  <si>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</si>
  <si>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</si>
  <si>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</si>
  <si>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</si>
  <si>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</si>
  <si>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</si>
  <si>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</si>
  <si>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</si>
  <si>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</si>
  <si>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</si>
  <si>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</si>
  <si>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</si>
  <si>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</si>
  <si>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</si>
  <si>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</si>
  <si>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</si>
  <si>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</si>
  <si>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</si>
  <si>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</si>
  <si>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</si>
  <si>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</si>
  <si>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</si>
  <si>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</si>
  <si>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</si>
  <si>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</si>
  <si>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</si>
  <si>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</si>
  <si>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</si>
  <si>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</si>
  <si>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</si>
  <si>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</si>
  <si>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</si>
  <si>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</si>
  <si>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</si>
  <si>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</si>
  <si>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</si>
  <si>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</si>
  <si>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</si>
  <si>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</si>
  <si>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</si>
  <si>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</si>
  <si>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</si>
  <si>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</si>
  <si>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</si>
  <si>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</si>
  <si>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</si>
  <si>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</si>
  <si>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</si>
  <si>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</si>
  <si>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</si>
  <si>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</si>
  <si>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</si>
  <si>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</si>
  <si>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</si>
  <si>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</si>
  <si>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</si>
  <si>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</si>
  <si>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</si>
  <si>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</si>
  <si>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</si>
  <si>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</si>
  <si>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</si>
  <si>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</si>
  <si>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</si>
  <si>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</si>
  <si>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</si>
  <si>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</si>
  <si>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</si>
  <si>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</si>
  <si>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</si>
  <si>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</si>
  <si>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</si>
  <si>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</si>
  <si>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</si>
  <si>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</si>
  <si>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</si>
  <si>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</si>
  <si>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</si>
  <si>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</si>
  <si>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</si>
  <si>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</si>
  <si>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</si>
  <si>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</si>
  <si>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</si>
  <si>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</si>
  <si>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</si>
  <si>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</si>
  <si>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</si>
  <si>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</si>
  <si>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</si>
  <si>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</si>
  <si>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</si>
  <si>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</si>
  <si>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</si>
  <si>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</si>
  <si>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</si>
  <si>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</si>
  <si>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</si>
  <si>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</si>
  <si>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</si>
  <si>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</si>
  <si>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</si>
  <si>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</si>
  <si>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</si>
  <si>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</si>
  <si>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</si>
  <si>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</si>
  <si>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</si>
  <si>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</si>
  <si>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</si>
  <si>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</si>
  <si>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</si>
  <si>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</si>
  <si>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</si>
  <si>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</si>
  <si>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</si>
  <si>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</si>
  <si>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</si>
  <si>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</si>
  <si>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</si>
  <si>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</si>
  <si>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</si>
  <si>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</si>
  <si>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</si>
  <si>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</si>
  <si>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</si>
  <si>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</si>
  <si>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</si>
  <si>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</si>
  <si>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</si>
  <si>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</si>
  <si>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</si>
  <si>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</si>
  <si>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</si>
  <si>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</si>
  <si>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</si>
  <si>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</si>
  <si>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</si>
  <si>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</si>
  <si>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</si>
  <si>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</si>
  <si>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</si>
  <si>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</si>
  <si>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</si>
  <si>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</si>
  <si>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</si>
  <si>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</si>
  <si>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</si>
  <si>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</si>
  <si>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</si>
  <si>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</si>
  <si>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</si>
  <si>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</si>
  <si>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</si>
  <si>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</si>
  <si>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</si>
  <si>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</si>
  <si>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</si>
  <si>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</si>
  <si>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</si>
  <si>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</si>
  <si>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</si>
  <si>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</si>
  <si>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</si>
  <si>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</si>
  <si>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</si>
  <si>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</si>
  <si>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</si>
  <si>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</si>
  <si>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</si>
  <si>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</si>
  <si>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</si>
  <si>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</si>
  <si>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</si>
  <si>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</si>
  <si>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</si>
  <si>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</si>
  <si>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</si>
  <si>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</si>
  <si>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</si>
  <si>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</si>
  <si>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</si>
  <si>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</si>
  <si>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</si>
  <si>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</si>
  <si>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</si>
  <si>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</si>
  <si>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</si>
  <si>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</si>
  <si>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</si>
  <si>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</si>
  <si>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</si>
  <si>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</si>
  <si>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</si>
  <si>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</si>
  <si>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</si>
  <si>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</si>
  <si>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</si>
  <si>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</si>
  <si>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</si>
  <si>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</si>
  <si>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</si>
  <si>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</si>
  <si>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</si>
  <si>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</si>
  <si>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</si>
  <si>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</si>
  <si>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</si>
  <si>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</si>
  <si>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</si>
  <si>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</si>
  <si>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</si>
  <si>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</si>
  <si>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</si>
  <si>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</si>
  <si>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</si>
  <si>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</si>
  <si>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</si>
  <si>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</si>
  <si>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</si>
  <si>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</si>
  <si>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</si>
  <si>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</si>
  <si>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</si>
  <si>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</si>
  <si>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</si>
  <si>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</si>
  <si>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</si>
  <si>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</si>
  <si>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</si>
  <si>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</si>
  <si>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</si>
  <si>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</si>
  <si>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</si>
  <si>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</si>
  <si>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</si>
  <si>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</si>
  <si>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</si>
  <si>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</si>
  <si>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</si>
  <si>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</si>
  <si>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</si>
  <si>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</si>
  <si>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</si>
  <si>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</si>
  <si>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</si>
  <si>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</si>
  <si>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</si>
  <si>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</si>
  <si>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</si>
  <si>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</si>
  <si>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</si>
  <si>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</si>
  <si>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</si>
  <si>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</si>
  <si>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</si>
  <si>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</si>
  <si>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</si>
  <si>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</si>
  <si>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</si>
  <si>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</si>
  <si>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</si>
  <si>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</si>
  <si>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</si>
  <si>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</si>
  <si>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</si>
  <si>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</si>
  <si>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</si>
  <si>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</si>
  <si>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</si>
  <si>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</si>
  <si>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</si>
  <si>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</si>
  <si>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</si>
  <si>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</si>
  <si>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</si>
  <si>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</si>
  <si>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</si>
  <si>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</si>
  <si>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</si>
  <si>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</si>
  <si>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</si>
  <si>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</si>
  <si>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</si>
  <si>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</si>
  <si>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</si>
  <si>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</si>
  <si>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</si>
  <si>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</si>
  <si>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</si>
  <si>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</si>
  <si>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</si>
  <si>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</si>
  <si>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</si>
  <si>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</si>
  <si>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</si>
  <si>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</si>
  <si>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</si>
  <si>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</si>
  <si>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</si>
  <si>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</si>
  <si>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</si>
  <si>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</si>
  <si>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</si>
  <si>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</si>
  <si>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</si>
  <si>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</si>
  <si>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</si>
  <si>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</si>
  <si>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</si>
  <si>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</si>
  <si>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</si>
  <si>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</si>
  <si>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</si>
  <si>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</si>
  <si>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</si>
  <si>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</si>
  <si>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</si>
  <si>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</si>
  <si>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</si>
  <si>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</si>
  <si>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</si>
  <si>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</si>
  <si>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</si>
  <si>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</si>
  <si>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</si>
  <si>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</si>
  <si>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</si>
  <si>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</si>
  <si>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</si>
  <si>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</si>
  <si>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</si>
  <si>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</si>
  <si>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</si>
  <si>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</si>
  <si>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</si>
  <si>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</si>
  <si>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</si>
  <si>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</si>
  <si>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</si>
  <si>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</si>
  <si>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</si>
  <si>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</si>
  <si>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</si>
  <si>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</si>
  <si>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</si>
  <si>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</si>
  <si>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</si>
  <si>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</si>
  <si>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</si>
  <si>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</si>
  <si>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</si>
  <si>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</si>
  <si>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</si>
  <si>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</si>
  <si>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</si>
  <si>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</si>
  <si>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</si>
  <si>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</si>
  <si>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</si>
  <si>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</si>
  <si>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</si>
  <si>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</si>
  <si>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</si>
  <si>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</si>
  <si>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</si>
  <si>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</si>
  <si>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</si>
  <si>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</si>
  <si>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</si>
  <si>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</si>
  <si>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</si>
  <si>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</si>
  <si>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</si>
  <si>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</si>
  <si>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</si>
  <si>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</si>
  <si>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</si>
  <si>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</si>
  <si>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</si>
  <si>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</si>
  <si>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</si>
  <si>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</si>
  <si>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</si>
  <si>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</si>
  <si>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</si>
  <si>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</si>
  <si>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</si>
  <si>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</si>
  <si>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</si>
  <si>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</si>
  <si>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</si>
  <si>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</si>
  <si>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</si>
  <si>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</si>
  <si>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</si>
  <si>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</si>
  <si>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</si>
  <si>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</si>
  <si>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</si>
  <si>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</si>
  <si>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</si>
  <si>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Poverty Rate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</si>
  <si>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</si>
  <si>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</si>
  <si>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</si>
  <si>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</si>
  <si>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</si>
  <si>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</si>
  <si>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</si>
  <si>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</si>
  <si>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</si>
  <si>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</si>
  <si>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</si>
  <si>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</si>
  <si>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</si>
  <si>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</si>
  <si>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</si>
  <si>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</si>
  <si>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</si>
  <si>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</si>
  <si>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</si>
  <si>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t>Aberdeen</t>
  </si>
  <si>
    <t>Ahoskie</t>
  </si>
  <si>
    <t>Alamance</t>
  </si>
  <si>
    <t>Albemarle</t>
  </si>
  <si>
    <t>Andrews</t>
  </si>
  <si>
    <t>Angier</t>
  </si>
  <si>
    <t>Ansonville</t>
  </si>
  <si>
    <t>Apex</t>
  </si>
  <si>
    <t>Archdale</t>
  </si>
  <si>
    <t>Asheboro</t>
  </si>
  <si>
    <t>Aurora</t>
  </si>
  <si>
    <t>Aulander</t>
  </si>
  <si>
    <t>Bailey</t>
  </si>
  <si>
    <t>Bakersville</t>
  </si>
  <si>
    <t>Ayden</t>
  </si>
  <si>
    <t>Bald Head Island</t>
  </si>
  <si>
    <t>Banner Elk</t>
  </si>
  <si>
    <t>Bath</t>
  </si>
  <si>
    <t>Beaufort</t>
  </si>
  <si>
    <t>Beech Mountain</t>
  </si>
  <si>
    <t>Belhaven</t>
  </si>
  <si>
    <t>Belmont</t>
  </si>
  <si>
    <t>Benson</t>
  </si>
  <si>
    <t>Bermuda Run</t>
  </si>
  <si>
    <t>Bessemer City</t>
  </si>
  <si>
    <t>Bethel</t>
  </si>
  <si>
    <t>Biltmore Forest</t>
  </si>
  <si>
    <t>Biscoe</t>
  </si>
  <si>
    <t>Black Creek</t>
  </si>
  <si>
    <t>Beulaville</t>
  </si>
  <si>
    <t>Bladenboro</t>
  </si>
  <si>
    <t>Blowing Rock</t>
  </si>
  <si>
    <t>Boardman</t>
  </si>
  <si>
    <t>Bolton</t>
  </si>
  <si>
    <t>Boone</t>
  </si>
  <si>
    <t>Boonville</t>
  </si>
  <si>
    <t>Brevard</t>
  </si>
  <si>
    <t>Broadway</t>
  </si>
  <si>
    <t>Brunswick</t>
  </si>
  <si>
    <t>Bryson City</t>
  </si>
  <si>
    <t>Burgaw</t>
  </si>
  <si>
    <t>Burlington</t>
  </si>
  <si>
    <t>Burnsville</t>
  </si>
  <si>
    <t>Canton</t>
  </si>
  <si>
    <t>Bunn</t>
  </si>
  <si>
    <t>Carolina Beach</t>
  </si>
  <si>
    <t>Carthage</t>
  </si>
  <si>
    <t>Cary</t>
  </si>
  <si>
    <t>Charlotte</t>
  </si>
  <si>
    <t>Calypso</t>
  </si>
  <si>
    <t>Candor</t>
  </si>
  <si>
    <t>Clarkton</t>
  </si>
  <si>
    <t>Clayton</t>
  </si>
  <si>
    <t>Cleveland</t>
  </si>
  <si>
    <t>Clyde</t>
  </si>
  <si>
    <t>Columbus</t>
  </si>
  <si>
    <t>Concord</t>
  </si>
  <si>
    <t>Conover</t>
  </si>
  <si>
    <t>Chadbourn</t>
  </si>
  <si>
    <t>Crossnore</t>
  </si>
  <si>
    <t>Dallas</t>
  </si>
  <si>
    <t>Cherryville</t>
  </si>
  <si>
    <t>Denton</t>
  </si>
  <si>
    <t>Chocowinity</t>
  </si>
  <si>
    <t>Dortches</t>
  </si>
  <si>
    <t>Claremont</t>
  </si>
  <si>
    <t>Dover</t>
  </si>
  <si>
    <t>Drexel</t>
  </si>
  <si>
    <t>Dunn</t>
  </si>
  <si>
    <t>Durham</t>
  </si>
  <si>
    <t>Clinton</t>
  </si>
  <si>
    <t>East Bend</t>
  </si>
  <si>
    <t>East Spencer</t>
  </si>
  <si>
    <t>Cofield</t>
  </si>
  <si>
    <t>Eden</t>
  </si>
  <si>
    <t>Columbia</t>
  </si>
  <si>
    <t>Edenton</t>
  </si>
  <si>
    <t>Elizabeth City</t>
  </si>
  <si>
    <t>Elizabethtown</t>
  </si>
  <si>
    <t>Elk Park</t>
  </si>
  <si>
    <t>Conway</t>
  </si>
  <si>
    <t>Ellenboro</t>
  </si>
  <si>
    <t>Ellerbe</t>
  </si>
  <si>
    <t>Elm City</t>
  </si>
  <si>
    <t>Enfield</t>
  </si>
  <si>
    <t>Fair Bluff</t>
  </si>
  <si>
    <t>Faison</t>
  </si>
  <si>
    <t>Dobson</t>
  </si>
  <si>
    <t>Faith</t>
  </si>
  <si>
    <t>Farmville</t>
  </si>
  <si>
    <t>Fayetteville</t>
  </si>
  <si>
    <t>Forest City</t>
  </si>
  <si>
    <t>Dublin</t>
  </si>
  <si>
    <t>Fountain</t>
  </si>
  <si>
    <t>Four Oaks</t>
  </si>
  <si>
    <t>Franklin</t>
  </si>
  <si>
    <t>Fremont</t>
  </si>
  <si>
    <t>Fuquay-Varina</t>
  </si>
  <si>
    <t>Garland</t>
  </si>
  <si>
    <t>Gibson</t>
  </si>
  <si>
    <t>Gibsonville</t>
  </si>
  <si>
    <t>Goldsboro</t>
  </si>
  <si>
    <t>Graham</t>
  </si>
  <si>
    <t>Granite Falls</t>
  </si>
  <si>
    <t>Elon</t>
  </si>
  <si>
    <t>Green Level</t>
  </si>
  <si>
    <t>Greenevers</t>
  </si>
  <si>
    <t>Fairmont</t>
  </si>
  <si>
    <t>Greensboro</t>
  </si>
  <si>
    <t>Grifton</t>
  </si>
  <si>
    <t>Fallston</t>
  </si>
  <si>
    <t>Harrisburg</t>
  </si>
  <si>
    <t>Havelock</t>
  </si>
  <si>
    <t>Haw River</t>
  </si>
  <si>
    <t>Henderson</t>
  </si>
  <si>
    <t>Hendersonville</t>
  </si>
  <si>
    <t>Hickory</t>
  </si>
  <si>
    <t>High Point</t>
  </si>
  <si>
    <t>High Shoals</t>
  </si>
  <si>
    <t>Highlands</t>
  </si>
  <si>
    <t>Hillsborough</t>
  </si>
  <si>
    <t>Holden Beach</t>
  </si>
  <si>
    <t>Holly Springs</t>
  </si>
  <si>
    <t>Hookerton</t>
  </si>
  <si>
    <t>Jackson</t>
  </si>
  <si>
    <t>Jacksonville</t>
  </si>
  <si>
    <t>Jamestown</t>
  </si>
  <si>
    <t>Jamesville</t>
  </si>
  <si>
    <t>Jefferson</t>
  </si>
  <si>
    <t>Kannapolis</t>
  </si>
  <si>
    <t>Kenansville</t>
  </si>
  <si>
    <t>Kenly</t>
  </si>
  <si>
    <t>Kill Devil Hills</t>
  </si>
  <si>
    <t>Hamlet</t>
  </si>
  <si>
    <t>King</t>
  </si>
  <si>
    <t>Kinston</t>
  </si>
  <si>
    <t>Kure Beach</t>
  </si>
  <si>
    <t>Lake Lure</t>
  </si>
  <si>
    <t>Lake Waccamaw</t>
  </si>
  <si>
    <t>Laurel Park</t>
  </si>
  <si>
    <t>Laurinburg</t>
  </si>
  <si>
    <t>Leland</t>
  </si>
  <si>
    <t>Hertford</t>
  </si>
  <si>
    <t>Lenoir</t>
  </si>
  <si>
    <t>Lexington</t>
  </si>
  <si>
    <t>Liberty</t>
  </si>
  <si>
    <t>Lilesville</t>
  </si>
  <si>
    <t>Lillington</t>
  </si>
  <si>
    <t>Hobgood</t>
  </si>
  <si>
    <t>Lincolnton</t>
  </si>
  <si>
    <t>Littleton</t>
  </si>
  <si>
    <t>Long View</t>
  </si>
  <si>
    <t>Louisburg</t>
  </si>
  <si>
    <t>Lowell</t>
  </si>
  <si>
    <t>Hot Springs</t>
  </si>
  <si>
    <t>Lumberton</t>
  </si>
  <si>
    <t>Madison</t>
  </si>
  <si>
    <t>Magnolia</t>
  </si>
  <si>
    <t>Maiden</t>
  </si>
  <si>
    <t>Manteo</t>
  </si>
  <si>
    <t>Marion</t>
  </si>
  <si>
    <t>Marshall</t>
  </si>
  <si>
    <t>Marshville</t>
  </si>
  <si>
    <t>Maysville</t>
  </si>
  <si>
    <t>Jonesville</t>
  </si>
  <si>
    <t>Mcadenville</t>
  </si>
  <si>
    <t>Mebane</t>
  </si>
  <si>
    <t>Micro</t>
  </si>
  <si>
    <t>Middlesex</t>
  </si>
  <si>
    <t>Mocksville</t>
  </si>
  <si>
    <t>Monroe</t>
  </si>
  <si>
    <t>Kings Mountain</t>
  </si>
  <si>
    <t>Mooresville</t>
  </si>
  <si>
    <t>Morehead City</t>
  </si>
  <si>
    <t>Morganton</t>
  </si>
  <si>
    <t>Mount Gilead</t>
  </si>
  <si>
    <t>Mount Holly</t>
  </si>
  <si>
    <t>Lawndale</t>
  </si>
  <si>
    <t>Mount Olive</t>
  </si>
  <si>
    <t>Mount Pleasant</t>
  </si>
  <si>
    <t>Murfreesboro</t>
  </si>
  <si>
    <t>Murphy</t>
  </si>
  <si>
    <t>Nashville</t>
  </si>
  <si>
    <t>Navassa</t>
  </si>
  <si>
    <t>New Bern</t>
  </si>
  <si>
    <t>Newport</t>
  </si>
  <si>
    <t>Newton</t>
  </si>
  <si>
    <t>Newton Grove</t>
  </si>
  <si>
    <t>North Wilkesboro</t>
  </si>
  <si>
    <t>Norwood</t>
  </si>
  <si>
    <t>Lucama</t>
  </si>
  <si>
    <t>Oak Island</t>
  </si>
  <si>
    <t>Oakboro</t>
  </si>
  <si>
    <t>Ocean Isle Beach</t>
  </si>
  <si>
    <t>Old Fort</t>
  </si>
  <si>
    <t>Oxford</t>
  </si>
  <si>
    <t>Peachland</t>
  </si>
  <si>
    <t>Mars Hill</t>
  </si>
  <si>
    <t>Pine Level</t>
  </si>
  <si>
    <t>Pinebluff</t>
  </si>
  <si>
    <t>Pink Hill</t>
  </si>
  <si>
    <t>Maxton</t>
  </si>
  <si>
    <t>Pittsboro</t>
  </si>
  <si>
    <t>Mayodan</t>
  </si>
  <si>
    <t>Polkton</t>
  </si>
  <si>
    <t>Powellsville</t>
  </si>
  <si>
    <t>Princeton</t>
  </si>
  <si>
    <t>Raeford</t>
  </si>
  <si>
    <t>Raleigh</t>
  </si>
  <si>
    <t>Ramseur</t>
  </si>
  <si>
    <t>Ranlo</t>
  </si>
  <si>
    <t>Red Springs</t>
  </si>
  <si>
    <t>Reidsville</t>
  </si>
  <si>
    <t>Rhodhiss</t>
  </si>
  <si>
    <t>River Bend</t>
  </si>
  <si>
    <t>Robbins</t>
  </si>
  <si>
    <t>Robbinsville</t>
  </si>
  <si>
    <t>Robersonville</t>
  </si>
  <si>
    <t>Rockingham</t>
  </si>
  <si>
    <t>Rocky Mount</t>
  </si>
  <si>
    <t>Roper</t>
  </si>
  <si>
    <t>Rose Hill</t>
  </si>
  <si>
    <t>Rutherford College</t>
  </si>
  <si>
    <t>Salemburg</t>
  </si>
  <si>
    <t>Salisbury</t>
  </si>
  <si>
    <t>Saluda</t>
  </si>
  <si>
    <t>Sanford</t>
  </si>
  <si>
    <t>Norlina</t>
  </si>
  <si>
    <t>Sawmills</t>
  </si>
  <si>
    <t>Selma</t>
  </si>
  <si>
    <t>Shelby</t>
  </si>
  <si>
    <t>Siler City</t>
  </si>
  <si>
    <t>Snow Hill</t>
  </si>
  <si>
    <t>Southern Pines</t>
  </si>
  <si>
    <t>Spruce Pine</t>
  </si>
  <si>
    <t>Stanfield</t>
  </si>
  <si>
    <t>Parkton</t>
  </si>
  <si>
    <t>Stanley</t>
  </si>
  <si>
    <t>Parmele</t>
  </si>
  <si>
    <t>Star</t>
  </si>
  <si>
    <t>Statesville</t>
  </si>
  <si>
    <t>Stedman</t>
  </si>
  <si>
    <t>Pembroke</t>
  </si>
  <si>
    <t>Stovall</t>
  </si>
  <si>
    <t>New London</t>
  </si>
  <si>
    <t>Surf City</t>
  </si>
  <si>
    <t>Pikeville</t>
  </si>
  <si>
    <t>Swepsonville</t>
  </si>
  <si>
    <t>Pilot Mountain</t>
  </si>
  <si>
    <t>Tarboro</t>
  </si>
  <si>
    <t>Taylorsville</t>
  </si>
  <si>
    <t>Taylortown</t>
  </si>
  <si>
    <t>Pinetops</t>
  </si>
  <si>
    <t>Teachey</t>
  </si>
  <si>
    <t>Thomasville</t>
  </si>
  <si>
    <t>Troutman</t>
  </si>
  <si>
    <t>Tryon</t>
  </si>
  <si>
    <t>Pollocksville</t>
  </si>
  <si>
    <t>Gastonia</t>
  </si>
  <si>
    <t>Valdese</t>
  </si>
  <si>
    <t>Vanceboro</t>
  </si>
  <si>
    <t>Wadesboro</t>
  </si>
  <si>
    <t>Wagram</t>
  </si>
  <si>
    <t>Wallace</t>
  </si>
  <si>
    <t>Walnut Cove</t>
  </si>
  <si>
    <t>Walstonburg</t>
  </si>
  <si>
    <t>Warsaw</t>
  </si>
  <si>
    <t>Washington</t>
  </si>
  <si>
    <t>Waynesville</t>
  </si>
  <si>
    <t>Weldon</t>
  </si>
  <si>
    <t>West Jefferson</t>
  </si>
  <si>
    <t>White Lake</t>
  </si>
  <si>
    <t>Whiteville</t>
  </si>
  <si>
    <t>Wilkesboro</t>
  </si>
  <si>
    <t>Williamston</t>
  </si>
  <si>
    <t>Wilson</t>
  </si>
  <si>
    <t>Roseboro</t>
  </si>
  <si>
    <t>Wingate</t>
  </si>
  <si>
    <t>Rosman</t>
  </si>
  <si>
    <t>Winston-Salem</t>
  </si>
  <si>
    <t>Rowland</t>
  </si>
  <si>
    <t>Winterville</t>
  </si>
  <si>
    <t>Roxboro</t>
  </si>
  <si>
    <t>Yadkinville</t>
  </si>
  <si>
    <t>Yanceyville</t>
  </si>
  <si>
    <t>Bridgeton</t>
  </si>
  <si>
    <t>Colerain</t>
  </si>
  <si>
    <t>Saratoga</t>
  </si>
  <si>
    <t>Scotland Neck</t>
  </si>
  <si>
    <t>Eureka</t>
  </si>
  <si>
    <t>Seaboard</t>
  </si>
  <si>
    <t>Harmony</t>
  </si>
  <si>
    <t>Locust</t>
  </si>
  <si>
    <t>Severn</t>
  </si>
  <si>
    <t>Maggie Valley</t>
  </si>
  <si>
    <t>Shallotte</t>
  </si>
  <si>
    <t>Sharpsburg</t>
  </si>
  <si>
    <t>Richfield</t>
  </si>
  <si>
    <t>Rutherfordton</t>
  </si>
  <si>
    <t>Spindale</t>
  </si>
  <si>
    <t>Smithfield</t>
  </si>
  <si>
    <t>Trinity</t>
  </si>
  <si>
    <t>Winfall</t>
  </si>
  <si>
    <t>Southport</t>
  </si>
  <si>
    <t>Sparta</t>
  </si>
  <si>
    <t>Spring Lake</t>
  </si>
  <si>
    <t>Stantonsburg</t>
  </si>
  <si>
    <t>Stoneville</t>
  </si>
  <si>
    <t>Troy</t>
  </si>
  <si>
    <t>Walnut Creek</t>
  </si>
  <si>
    <t>Warrenton</t>
  </si>
  <si>
    <t>Whitakers</t>
  </si>
  <si>
    <t>Woodland</t>
  </si>
  <si>
    <t>Wrightsville Beach</t>
  </si>
  <si>
    <t>Asheville</t>
  </si>
  <si>
    <t>Atlantic Beach</t>
  </si>
  <si>
    <t>Autryville</t>
  </si>
  <si>
    <t>Bostic</t>
  </si>
  <si>
    <t>Cameron</t>
  </si>
  <si>
    <t>Chimney Rock</t>
  </si>
  <si>
    <t>Coats</t>
  </si>
  <si>
    <t>East Arcadia</t>
  </si>
  <si>
    <t>Elkin</t>
  </si>
  <si>
    <t>Falcon</t>
  </si>
  <si>
    <t>Foxfire Village</t>
  </si>
  <si>
    <t>Lake Santeetlah</t>
  </si>
  <si>
    <t>Linden</t>
  </si>
  <si>
    <t>Mcdowell County</t>
  </si>
  <si>
    <t>Montreat</t>
  </si>
  <si>
    <t>Nags Head</t>
  </si>
  <si>
    <t>Oriental</t>
  </si>
  <si>
    <t>Ossipee</t>
  </si>
  <si>
    <t>Pine Knoll Shores</t>
  </si>
  <si>
    <t>Sandyfield</t>
  </si>
  <si>
    <t>Seven Devils</t>
  </si>
  <si>
    <t>Stokes County Water &amp; Sewer Authority</t>
  </si>
  <si>
    <t>Stokesdale</t>
  </si>
  <si>
    <t>Topsail Beach</t>
  </si>
  <si>
    <t>Turkey</t>
  </si>
  <si>
    <t>Wade</t>
  </si>
  <si>
    <t>Weaverville</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</si>
  <si>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</si>
  <si>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</si>
  <si>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</si>
  <si>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</si>
  <si>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</si>
  <si>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If applying for a project with more than one local government unit, select the local government that is either designated as distressed or has the greatest VUR Assessment Criteria score.</t>
  </si>
  <si>
    <t>Designated as "Distressed" in accordance with NCGS 159G-45?</t>
  </si>
  <si>
    <t>Wholesale-only service provider?</t>
  </si>
  <si>
    <t>STEP 2:  Residential Connections</t>
  </si>
  <si>
    <t>STEP 3:  Local Government Unit (LGU) Economic Indicators</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</si>
  <si>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</si>
  <si>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</si>
  <si>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</si>
  <si>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</si>
  <si>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</si>
  <si>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Population Change</t>
  </si>
  <si>
    <t>&lt;=</t>
  </si>
  <si>
    <t>&gt;=</t>
  </si>
  <si>
    <t>Median Household Income</t>
  </si>
  <si>
    <t>Unemployment Rate</t>
  </si>
  <si>
    <t>Total Appraised Value of Property</t>
  </si>
  <si>
    <t>Calculated Prop. Val. per Capita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</si>
  <si>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</si>
  <si>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</si>
  <si>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</si>
  <si>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</si>
  <si>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</si>
  <si>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</si>
  <si>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</si>
  <si>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</si>
  <si>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</si>
  <si>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</si>
  <si>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</si>
  <si>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</si>
  <si>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</si>
  <si>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</si>
  <si>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</si>
  <si>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</si>
  <si>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</si>
  <si>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</si>
  <si>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</si>
  <si>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</si>
  <si>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</si>
  <si>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</si>
  <si>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</si>
  <si>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</si>
  <si>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</si>
  <si>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</si>
  <si>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</si>
  <si>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</si>
  <si>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</si>
  <si>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</si>
  <si>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</si>
  <si>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</si>
  <si>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</si>
  <si>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</si>
  <si>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</si>
  <si>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</si>
  <si>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</si>
  <si>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</si>
  <si>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</si>
  <si>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VUR Assessment Score (2022)</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</si>
  <si>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</si>
  <si>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</si>
  <si>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</si>
  <si>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</si>
  <si>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Graph is truncated: $0-$80 (X-axis), $20-$150 (Y-axis)</t>
    </r>
  </si>
  <si>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</si>
  <si>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</si>
  <si>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</si>
  <si>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</si>
  <si>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</si>
  <si>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</si>
  <si>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</si>
  <si>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</si>
  <si>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</si>
  <si>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</si>
  <si>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</si>
  <si>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</si>
  <si>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</si>
  <si>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</si>
  <si>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</si>
  <si>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</si>
  <si>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</si>
  <si>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</si>
  <si>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</si>
  <si>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</si>
  <si>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</si>
  <si>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</si>
  <si>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</si>
  <si>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</si>
  <si>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</si>
  <si>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</si>
  <si>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</si>
  <si>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</si>
  <si>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</si>
  <si>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</si>
  <si>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</si>
  <si>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</si>
  <si>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</si>
  <si>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</si>
  <si>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2023 Affordability Calculator</t>
    </r>
  </si>
  <si>
    <t>Population (2021)</t>
  </si>
  <si>
    <t>Percent Population Change (2017-2021)</t>
  </si>
  <si>
    <t>Poverty Rate (%) (2021)</t>
  </si>
  <si>
    <t>Median Household Income (2021)</t>
  </si>
  <si>
    <t>Unemployment Rate (%) (2021)*</t>
  </si>
  <si>
    <t>Total Appraised Value (2021-2022)</t>
  </si>
  <si>
    <t>Dellview, Town of</t>
  </si>
  <si>
    <t>Eastover, Town of</t>
  </si>
  <si>
    <t>North Topsail Beach, Town of</t>
  </si>
  <si>
    <t>Northwest, City of</t>
  </si>
  <si>
    <t>Eastern Wayne Sanitary District</t>
  </si>
  <si>
    <t>Fayetteville Public Works Commission</t>
  </si>
  <si>
    <t>Northwestern Wayne Sanitary District</t>
  </si>
  <si>
    <t>Whitley Heights Sanitary District</t>
  </si>
  <si>
    <t>No?</t>
  </si>
  <si>
    <t>Note: grant/principal forgiveness may be further limited according to funding program caps and by availability.</t>
  </si>
  <si>
    <t>Population</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</si>
  <si>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</si>
  <si>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</si>
  <si>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</si>
  <si>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</si>
  <si>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</si>
  <si>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</si>
  <si>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</si>
  <si>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</si>
  <si>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</si>
  <si>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</si>
  <si>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</si>
  <si>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</si>
  <si>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Updated 7/28/2023. This tool can be used by Applicants to determine eligibility for grant/principal forgiveness funding and to complete the affordability calculations in the application for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</si>
</sst>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0.0%"/>
    <numFmt numFmtId="168" formatCode="_(* #,##0_);_(* \(#,##0\);_(* &quot;-&quot;??_);_(@_)"/>
  </numFmts>
  <fonts count="4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s>
  <borders count="90">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auto="1"/>
      </left>
      <right style="thin">
        <color auto="1"/>
      </right>
      <top style="thin">
        <color theme="0" tint="-0.34998626667073579"/>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style="thin">
        <color auto="1"/>
      </left>
      <right style="thin">
        <color auto="1"/>
      </right>
      <top/>
      <bottom style="thin">
        <color theme="0" tint="-0.34998626667073579"/>
      </bottom>
      <diagonal/>
    </border>
    <border>
      <left/>
      <right style="thin">
        <color auto="1"/>
      </right>
      <top/>
      <bottom/>
      <diagonal/>
    </border>
    <border>
      <left style="medium">
        <color auto="1"/>
      </left>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cellStyleXfs>
  <cellXfs count="232">
    <xf numFmtId="0" fontId="0" fillId="0" borderId="0" xfId="0"/>
    <xf numFmtId="0" fontId="2" fillId="2" borderId="0" xfId="0" applyFont="1" applyFill="1" applyAlignment="1">
      <alignment horizontal="center" wrapText="1"/>
    </xf>
    <xf numFmtId="10" fontId="2" fillId="2" borderId="0" xfId="0" applyNumberFormat="1" applyFont="1" applyFill="1" applyAlignment="1">
      <alignment horizontal="center" wrapText="1"/>
    </xf>
    <xf numFmtId="10" fontId="0" fillId="0" borderId="1" xfId="2" applyNumberFormat="1" applyFont="1" applyFill="1" applyBorder="1" applyProtection="1"/>
    <xf numFmtId="164" fontId="0" fillId="0" borderId="0" xfId="0" applyNumberFormat="1" applyAlignment="1">
      <alignment horizontal="right"/>
    </xf>
    <xf numFmtId="0" fontId="5" fillId="0" borderId="1" xfId="3" applyNumberFormat="1" applyFont="1" applyFill="1" applyBorder="1" applyAlignment="1" applyProtection="1">
      <alignment horizontal="right"/>
    </xf>
    <xf numFmtId="164" fontId="0" fillId="0" borderId="0" xfId="0" applyNumberFormat="1"/>
    <xf numFmtId="0" fontId="5" fillId="0" borderId="0" xfId="3" applyNumberFormat="1" applyFont="1" applyFill="1" applyBorder="1" applyAlignment="1" applyProtection="1">
      <alignment horizontal="right"/>
    </xf>
    <xf numFmtId="10" fontId="0" fillId="0" borderId="0" xfId="2" applyNumberFormat="1" applyFont="1" applyFill="1" applyBorder="1" applyProtection="1"/>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50" xfId="0" applyNumberFormat="1" applyFill="1" applyBorder="1" applyAlignment="1" applyProtection="1">
      <alignment vertical="center"/>
      <protection locked="0" hidden="1"/>
    </xf>
    <xf numFmtId="10" fontId="0" fillId="3" borderId="52" xfId="0" applyNumberFormat="1" applyFill="1" applyBorder="1" applyAlignment="1" applyProtection="1">
      <alignment vertical="center" wrapText="1"/>
      <protection locked="0" hidden="1"/>
    </xf>
    <xf numFmtId="0" fontId="0" fillId="3" borderId="50" xfId="0" applyFill="1" applyBorder="1" applyAlignment="1" applyProtection="1">
      <alignment vertical="center"/>
      <protection locked="0" hidden="1"/>
    </xf>
    <xf numFmtId="164" fontId="0" fillId="3" borderId="50" xfId="0" applyNumberFormat="1" applyFill="1" applyBorder="1" applyAlignment="1" applyProtection="1">
      <alignment vertical="center"/>
      <protection locked="0" hidden="1"/>
    </xf>
    <xf numFmtId="164" fontId="0" fillId="3" borderId="42" xfId="0" applyNumberFormat="1" applyFill="1" applyBorder="1" applyAlignment="1" applyProtection="1">
      <alignment vertical="center" wrapText="1"/>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7" fontId="19" fillId="0" borderId="26" xfId="4" applyNumberFormat="1" applyFont="1" applyBorder="1" applyAlignment="1" applyProtection="1">
      <alignment horizontal="center"/>
      <protection hidden="1"/>
    </xf>
    <xf numFmtId="0" fontId="0" fillId="5" borderId="65" xfId="0" applyFill="1" applyBorder="1" applyProtection="1">
      <protection hidden="1"/>
    </xf>
    <xf numFmtId="0" fontId="0" fillId="0" borderId="44"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8" xfId="0" applyFill="1" applyBorder="1" applyProtection="1">
      <protection hidden="1"/>
    </xf>
    <xf numFmtId="0" fontId="0" fillId="0" borderId="49" xfId="0" applyBorder="1" applyProtection="1">
      <protection hidden="1"/>
    </xf>
    <xf numFmtId="0" fontId="0" fillId="5" borderId="68" xfId="0" applyFill="1" applyBorder="1" applyProtection="1">
      <protection hidden="1"/>
    </xf>
    <xf numFmtId="0" fontId="22" fillId="0" borderId="0" xfId="0" applyFont="1" applyAlignment="1" applyProtection="1">
      <alignment horizontal="center"/>
      <protection hidden="1"/>
    </xf>
    <xf numFmtId="10" fontId="0" fillId="0" borderId="47" xfId="0" applyNumberFormat="1" applyBorder="1" applyProtection="1">
      <protection hidden="1"/>
    </xf>
    <xf numFmtId="0" fontId="0" fillId="0" borderId="35" xfId="0" applyBorder="1" applyAlignment="1" applyProtection="1">
      <alignment horizontal="center"/>
      <protection hidden="1"/>
    </xf>
    <xf numFmtId="0" fontId="0" fillId="0" borderId="54" xfId="0" applyBorder="1" applyProtection="1">
      <protection hidden="1"/>
    </xf>
    <xf numFmtId="0" fontId="22" fillId="0" borderId="0" xfId="0" quotePrefix="1" applyFont="1" applyAlignment="1" applyProtection="1">
      <alignment horizontal="center"/>
      <protection hidden="1"/>
    </xf>
    <xf numFmtId="166" fontId="0" fillId="0" borderId="47" xfId="0" applyNumberFormat="1" applyBorder="1" applyProtection="1">
      <protection hidden="1"/>
    </xf>
    <xf numFmtId="164" fontId="1" fillId="0" borderId="53" xfId="4" applyNumberFormat="1" applyFont="1" applyBorder="1" applyProtection="1">
      <protection hidden="1"/>
    </xf>
    <xf numFmtId="164" fontId="0" fillId="0" borderId="47" xfId="0" applyNumberFormat="1" applyBorder="1" applyProtection="1">
      <protection hidden="1"/>
    </xf>
    <xf numFmtId="0" fontId="0" fillId="0" borderId="55" xfId="0" applyBorder="1" applyProtection="1">
      <protection hidden="1"/>
    </xf>
    <xf numFmtId="0" fontId="1" fillId="5" borderId="2" xfId="0" applyFont="1" applyFill="1" applyBorder="1" applyProtection="1">
      <protection hidden="1"/>
    </xf>
    <xf numFmtId="0" fontId="23" fillId="5" borderId="56" xfId="0" applyFont="1" applyFill="1" applyBorder="1" applyAlignment="1" applyProtection="1">
      <alignment horizontal="center"/>
      <protection hidden="1"/>
    </xf>
    <xf numFmtId="0" fontId="0" fillId="5" borderId="57" xfId="0" applyFill="1" applyBorder="1" applyAlignment="1" applyProtection="1">
      <alignment horizontal="center"/>
      <protection hidden="1"/>
    </xf>
    <xf numFmtId="0" fontId="0" fillId="0" borderId="58" xfId="0" applyBorder="1" applyProtection="1">
      <protection hidden="1"/>
    </xf>
    <xf numFmtId="164" fontId="0" fillId="0" borderId="59" xfId="0" applyNumberFormat="1" applyBorder="1" applyProtection="1">
      <protection hidden="1"/>
    </xf>
    <xf numFmtId="164" fontId="1" fillId="0" borderId="60" xfId="4" applyNumberFormat="1" applyFont="1" applyBorder="1" applyProtection="1">
      <protection hidden="1"/>
    </xf>
    <xf numFmtId="0" fontId="22" fillId="0" borderId="60" xfId="0" applyFont="1" applyBorder="1" applyAlignment="1" applyProtection="1">
      <alignment horizontal="center"/>
      <protection hidden="1"/>
    </xf>
    <xf numFmtId="164" fontId="0" fillId="0" borderId="60" xfId="0" applyNumberFormat="1" applyBorder="1" applyProtection="1">
      <protection hidden="1"/>
    </xf>
    <xf numFmtId="0" fontId="0" fillId="0" borderId="61" xfId="0" applyBorder="1" applyAlignment="1" applyProtection="1">
      <alignment horizontal="center"/>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65" xfId="0" applyBorder="1" applyProtection="1">
      <protection hidden="1"/>
    </xf>
    <xf numFmtId="0" fontId="0" fillId="0" borderId="43" xfId="0" applyBorder="1" applyProtection="1">
      <protection hidden="1"/>
    </xf>
    <xf numFmtId="7" fontId="0" fillId="6" borderId="33" xfId="0" applyNumberFormat="1" applyFill="1" applyBorder="1" applyAlignment="1" applyProtection="1">
      <alignment horizontal="center"/>
      <protection hidden="1"/>
    </xf>
    <xf numFmtId="7" fontId="0" fillId="6" borderId="64" xfId="0" applyNumberFormat="1" applyFill="1" applyBorder="1" applyAlignment="1" applyProtection="1">
      <alignment horizontal="center"/>
      <protection hidden="1"/>
    </xf>
    <xf numFmtId="0" fontId="0" fillId="0" borderId="64" xfId="0" applyBorder="1" applyProtection="1">
      <protection hidden="1"/>
    </xf>
    <xf numFmtId="0" fontId="0" fillId="0" borderId="0" xfId="0" applyAlignment="1" applyProtection="1">
      <alignment horizontal="center"/>
      <protection hidden="1"/>
    </xf>
    <xf numFmtId="3" fontId="0" fillId="0" borderId="64" xfId="0" applyNumberFormat="1" applyBorder="1" applyProtection="1">
      <protection hidden="1"/>
    </xf>
    <xf numFmtId="0" fontId="0" fillId="0" borderId="69" xfId="0" applyBorder="1" applyProtection="1">
      <protection hidden="1"/>
    </xf>
    <xf numFmtId="0" fontId="0" fillId="0" borderId="73" xfId="0" applyBorder="1" applyAlignment="1" applyProtection="1">
      <alignment horizontal="right"/>
      <protection hidden="1"/>
    </xf>
    <xf numFmtId="165" fontId="0" fillId="0" borderId="70" xfId="0" applyNumberFormat="1" applyBorder="1" applyProtection="1">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7"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60"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60"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60" xfId="0" applyFont="1" applyBorder="1" applyAlignment="1" applyProtection="1">
      <alignment horizontal="left" vertical="center"/>
      <protection hidden="1"/>
    </xf>
    <xf numFmtId="0" fontId="5" fillId="0" borderId="77" xfId="0" applyFont="1" applyBorder="1" applyProtection="1">
      <protection hidden="1"/>
    </xf>
    <xf numFmtId="9" fontId="5" fillId="0" borderId="77" xfId="0" applyNumberFormat="1" applyFont="1" applyBorder="1" applyProtection="1">
      <protection hidden="1"/>
    </xf>
    <xf numFmtId="9" fontId="5" fillId="0" borderId="78" xfId="0" applyNumberFormat="1" applyFont="1" applyBorder="1" applyProtection="1">
      <protection hidden="1"/>
    </xf>
    <xf numFmtId="0" fontId="5" fillId="0" borderId="60" xfId="0" applyFont="1" applyBorder="1" applyAlignment="1" applyProtection="1">
      <alignment vertical="center" wrapText="1"/>
      <protection hidden="1"/>
    </xf>
    <xf numFmtId="165" fontId="5" fillId="0" borderId="60"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76"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0" fillId="0" borderId="1" xfId="0" applyBorder="1" applyProtection="1">
      <protection locked="0"/>
    </xf>
    <xf numFmtId="0" fontId="0" fillId="0" borderId="0" xfId="0" applyAlignment="1">
      <alignment horizontal="center"/>
    </xf>
    <xf numFmtId="0" fontId="0" fillId="0" borderId="1" xfId="0" applyBorder="1" applyAlignment="1" applyProtection="1">
      <alignment horizontal="center"/>
      <protection locked="0"/>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0" fontId="5" fillId="0" borderId="0" xfId="0" applyFont="1" applyAlignment="1" applyProtection="1">
      <alignment wrapText="1"/>
      <protection hidden="1"/>
    </xf>
    <xf numFmtId="7" fontId="5" fillId="0" borderId="0" xfId="1" applyNumberFormat="1" applyFont="1" applyBorder="1" applyProtection="1">
      <protection hidden="1"/>
    </xf>
    <xf numFmtId="0" fontId="29" fillId="0" borderId="0" xfId="0" applyFont="1" applyAlignment="1">
      <alignment wrapText="1"/>
    </xf>
    <xf numFmtId="3" fontId="0" fillId="3" borderId="17" xfId="0" applyNumberFormat="1" applyFill="1" applyBorder="1" applyAlignment="1" applyProtection="1">
      <alignment horizontal="center"/>
      <protection locked="0"/>
    </xf>
    <xf numFmtId="9" fontId="20" fillId="3" borderId="45" xfId="4" applyNumberFormat="1" applyFont="1" applyFill="1" applyBorder="1" applyAlignment="1" applyProtection="1">
      <alignment horizontal="center" vertical="center"/>
      <protection locked="0"/>
    </xf>
    <xf numFmtId="9" fontId="20" fillId="3" borderId="46" xfId="4" applyNumberFormat="1" applyFont="1" applyFill="1" applyBorder="1" applyAlignment="1" applyProtection="1">
      <alignment horizontal="center" vertical="center"/>
      <protection locked="0"/>
    </xf>
    <xf numFmtId="164" fontId="0" fillId="3" borderId="64" xfId="0" applyNumberFormat="1" applyFill="1" applyBorder="1" applyProtection="1">
      <protection locked="0"/>
    </xf>
    <xf numFmtId="7" fontId="0" fillId="3" borderId="69" xfId="1" applyNumberFormat="1" applyFont="1" applyFill="1" applyBorder="1" applyAlignment="1" applyProtection="1">
      <alignment horizontal="center" vertical="center"/>
      <protection locked="0"/>
    </xf>
    <xf numFmtId="7" fontId="0" fillId="3" borderId="70" xfId="1" applyNumberFormat="1" applyFont="1" applyFill="1" applyBorder="1" applyAlignment="1" applyProtection="1">
      <alignment horizontal="center" vertical="center"/>
      <protection locked="0"/>
    </xf>
    <xf numFmtId="3" fontId="0" fillId="3" borderId="64" xfId="0" applyNumberFormat="1" applyFill="1" applyBorder="1" applyProtection="1">
      <protection locked="0"/>
    </xf>
    <xf numFmtId="166" fontId="1" fillId="0" borderId="53" xfId="4" applyNumberFormat="1" applyFont="1" applyBorder="1" applyProtection="1">
      <protection hidden="1"/>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10" fontId="0" fillId="0" borderId="0" xfId="2" applyNumberFormat="1" applyFont="1" applyFill="1" applyProtection="1"/>
    <xf numFmtId="0" fontId="5" fillId="0" borderId="0" xfId="3" applyNumberFormat="1" applyFont="1" applyFill="1" applyAlignment="1" applyProtection="1">
      <alignment horizontal="right"/>
    </xf>
    <xf numFmtId="168" fontId="0" fillId="0" borderId="1" xfId="5" applyNumberFormat="1" applyFont="1" applyFill="1" applyBorder="1" applyProtection="1"/>
    <xf numFmtId="168" fontId="0" fillId="0" borderId="0" xfId="5" applyNumberFormat="1" applyFont="1" applyFill="1" applyBorder="1" applyProtection="1"/>
    <xf numFmtId="168" fontId="0" fillId="0" borderId="0" xfId="5" applyNumberFormat="1" applyFont="1" applyAlignment="1">
      <alignment horizontal="right"/>
    </xf>
    <xf numFmtId="168" fontId="0" fillId="0" borderId="0" xfId="5" applyNumberFormat="1" applyFont="1" applyFill="1" applyProtection="1"/>
    <xf numFmtId="0" fontId="0" fillId="0" borderId="0" xfId="0" applyAlignment="1">
      <alignment horizontal="left"/>
    </xf>
    <xf numFmtId="0" fontId="0" fillId="0" borderId="88" xfId="0" applyBorder="1" applyAlignment="1">
      <alignment horizontal="left"/>
    </xf>
    <xf numFmtId="0" fontId="29" fillId="0" borderId="0" xfId="0" applyFont="1" applyAlignment="1">
      <alignment horizontal="left"/>
    </xf>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165" fontId="0" fillId="0" borderId="71" xfId="0" applyNumberFormat="1" applyBorder="1" applyAlignment="1" applyProtection="1">
      <alignment horizontal="left" vertical="center"/>
      <protection hidden="1"/>
    </xf>
    <xf numFmtId="9" fontId="20" fillId="3" borderId="89" xfId="4" applyNumberFormat="1" applyFont="1" applyFill="1" applyBorder="1" applyAlignment="1" applyProtection="1">
      <alignment horizontal="center" vertical="center"/>
      <protection locked="0"/>
    </xf>
    <xf numFmtId="0" fontId="0" fillId="5" borderId="74" xfId="0" applyFill="1" applyBorder="1" applyProtection="1">
      <protection hidden="1"/>
    </xf>
    <xf numFmtId="10" fontId="1" fillId="0" borderId="53" xfId="4" applyNumberFormat="1" applyFont="1" applyBorder="1" applyProtection="1">
      <protection hidden="1"/>
    </xf>
    <xf numFmtId="0" fontId="0" fillId="5" borderId="12" xfId="0" applyFill="1" applyBorder="1" applyAlignment="1" applyProtection="1">
      <alignment horizontal="center"/>
      <protection hidden="1"/>
    </xf>
    <xf numFmtId="0" fontId="17" fillId="0" borderId="0" xfId="4" applyAlignment="1" applyProtection="1">
      <alignment horizontal="center"/>
      <protection hidden="1"/>
    </xf>
    <xf numFmtId="0" fontId="6" fillId="0" borderId="0" xfId="0" applyFont="1" applyAlignment="1" applyProtection="1">
      <alignment horizont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33" fillId="0" borderId="4" xfId="0" applyFont="1" applyBorder="1" applyAlignment="1">
      <alignment horizontal="center"/>
    </xf>
    <xf numFmtId="0" fontId="33" fillId="0" borderId="74"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72" xfId="0" applyBorder="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27" fillId="0" borderId="62" xfId="0" applyFont="1" applyBorder="1" applyAlignment="1" applyProtection="1">
      <alignment horizontal="left" wrapText="1"/>
      <protection hidden="1"/>
    </xf>
    <xf numFmtId="0" fontId="27" fillId="0" borderId="63" xfId="0" applyFont="1" applyBorder="1" applyAlignment="1" applyProtection="1">
      <alignment horizontal="left" wrapText="1"/>
      <protection hidden="1"/>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13" fillId="0" borderId="0" xfId="0" applyFont="1" applyAlignment="1" applyProtection="1">
      <alignment vertical="top" wrapText="1"/>
      <protection hidden="1"/>
    </xf>
    <xf numFmtId="0" fontId="20" fillId="0" borderId="27" xfId="0" applyFont="1" applyBorder="1" applyAlignment="1" applyProtection="1">
      <alignment horizontal="right"/>
      <protection hidden="1"/>
    </xf>
    <xf numFmtId="0" fontId="20" fillId="0" borderId="53" xfId="0" applyFont="1" applyBorder="1" applyAlignment="1" applyProtection="1">
      <alignment horizontal="right"/>
      <protection hidden="1"/>
    </xf>
    <xf numFmtId="0" fontId="0" fillId="3" borderId="66" xfId="0" applyFill="1" applyBorder="1" applyAlignment="1" applyProtection="1">
      <alignment horizontal="center" vertical="center"/>
      <protection locked="0"/>
    </xf>
    <xf numFmtId="0" fontId="0" fillId="3" borderId="67" xfId="0" applyFill="1" applyBorder="1" applyAlignment="1" applyProtection="1">
      <alignment horizontal="center" vertical="center"/>
      <protection locked="0"/>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43" xfId="0" applyBorder="1" applyAlignment="1" applyProtection="1">
      <alignment horizontal="center" wrapText="1"/>
      <protection hidden="1"/>
    </xf>
    <xf numFmtId="0" fontId="0" fillId="0" borderId="48" xfId="0" applyBorder="1" applyAlignment="1" applyProtection="1">
      <alignment horizontal="center" wrapText="1"/>
      <protection hidden="1"/>
    </xf>
    <xf numFmtId="0" fontId="0" fillId="0" borderId="51" xfId="0" applyBorder="1" applyAlignment="1" applyProtection="1">
      <alignment horizontal="center" wrapText="1"/>
      <protection hidden="1"/>
    </xf>
    <xf numFmtId="0" fontId="0" fillId="0" borderId="63" xfId="0" applyBorder="1" applyAlignment="1" applyProtection="1">
      <alignment horizontal="center" vertical="center" wrapText="1"/>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xf numFmtId="9" fontId="6" fillId="4" borderId="4" xfId="0" applyNumberFormat="1" applyFont="1" applyFill="1" applyBorder="1" applyAlignment="1" applyProtection="1">
      <alignment horizontal="center" vertical="center"/>
      <protection hidden="1"/>
    </xf>
    <xf numFmtId="9" fontId="6" fillId="4" borderId="74"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0" fontId="5" fillId="0" borderId="79" xfId="0" applyFont="1" applyBorder="1" applyAlignment="1" applyProtection="1">
      <alignment horizontal="center" vertical="center" wrapText="1"/>
      <protection hidden="1"/>
    </xf>
    <xf numFmtId="0" fontId="5" fillId="0" borderId="82" xfId="0" applyFont="1" applyBorder="1" applyAlignment="1" applyProtection="1">
      <alignment horizontal="center" vertical="center" wrapText="1"/>
      <protection hidden="1"/>
    </xf>
    <xf numFmtId="0" fontId="5" fillId="0" borderId="85"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5" fillId="0" borderId="83" xfId="0" applyFont="1" applyBorder="1" applyAlignment="1" applyProtection="1">
      <alignment horizontal="center" vertical="center" wrapText="1"/>
      <protection hidden="1"/>
    </xf>
    <xf numFmtId="0" fontId="5" fillId="0" borderId="86" xfId="0" applyFont="1" applyBorder="1" applyAlignment="1" applyProtection="1">
      <alignment horizontal="center" vertical="center" wrapText="1"/>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31" fillId="0" borderId="0" xfId="4" applyFont="1" applyAlignment="1" applyProtection="1">
      <alignment horizontal="center" vertical="center"/>
      <protection hidden="1"/>
    </xf>
    <xf numFmtId="0" fontId="5" fillId="0" borderId="81" xfId="0" applyFont="1" applyBorder="1" applyAlignment="1" applyProtection="1">
      <alignment horizontal="center" vertical="center" wrapText="1"/>
      <protection hidden="1"/>
    </xf>
    <xf numFmtId="0" fontId="5" fillId="0" borderId="84" xfId="0" applyFont="1" applyBorder="1" applyAlignment="1" applyProtection="1">
      <alignment horizontal="center" vertical="center" wrapText="1"/>
      <protection hidden="1"/>
    </xf>
    <xf numFmtId="0" fontId="5" fillId="0" borderId="87" xfId="0" applyFont="1" applyBorder="1" applyAlignment="1" applyProtection="1">
      <alignment horizontal="center" vertical="center" wrapText="1"/>
      <protection hidden="1"/>
    </xf>
    <xf numFmtId="0" fontId="20" fillId="0" borderId="28" xfId="0" applyFont="1" applyBorder="1" applyAlignment="1" applyProtection="1">
      <alignment horizontal="right"/>
      <protection hidden="1"/>
    </xf>
    <xf numFmtId="0" fontId="20" fillId="0" borderId="68" xfId="0" applyFont="1" applyBorder="1" applyAlignment="1" applyProtection="1">
      <alignment horizontal="right"/>
      <protection hidden="1"/>
    </xf>
    <xf numFmtId="0" fontId="0" fillId="3" borderId="75"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cellXfs>
  <cellStyles count="6">
    <cellStyle name="Comma" xfId="5" builtinId="3"/>
    <cellStyle name="Comma 3" xfId="3" xr:uid="{8D28D001-04F2-48BD-B8DD-58A2D55EC56F}"/>
    <cellStyle name="Currency" xfId="1" builtinId="4"/>
    <cellStyle name="Normal" xfId="0" builtinId="0"/>
    <cellStyle name="Normal 3" xfId="4" xr:uid="{349AE79A-70A3-45F9-9B73-F67F57547D7D}"/>
    <cellStyle name="Percent" xfId="2" builtinId="5"/>
  </cellStyles>
  <dxfs count="44">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0"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dxf>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8"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lumMod val="25000"/>
                <a:lumOff val="75000"/>
              </a:schemeClr>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5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1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41419</xdr:colOff>
      <xdr:row>56</xdr:row>
      <xdr:rowOff>33200</xdr:rowOff>
    </xdr:from>
    <xdr:to>
      <xdr:col>7</xdr:col>
      <xdr:colOff>467145</xdr:colOff>
      <xdr:row>75</xdr:row>
      <xdr:rowOff>31061</xdr:rowOff>
    </xdr:to>
    <xdr:grpSp>
      <xdr:nvGrpSpPr>
        <xdr:cNvPr id="3" name="Group 2">
          <a:extLst>
            <a:ext uri="{FF2B5EF4-FFF2-40B4-BE49-F238E27FC236}">
              <a16:creationId xmlns:a16="http://schemas.microsoft.com/office/drawing/2014/main" id="{136CFF2C-F272-43B7-9AD5-A2236FAE0BF7}"/>
            </a:ext>
          </a:extLst>
        </xdr:cNvPr>
        <xdr:cNvGrpSpPr/>
      </xdr:nvGrpSpPr>
      <xdr:grpSpPr>
        <a:xfrm>
          <a:off x="3470419" y="12834800"/>
          <a:ext cx="6150251" cy="3712611"/>
          <a:chOff x="2267287" y="11326952"/>
          <a:chExt cx="6171865" cy="3570150"/>
        </a:xfrm>
      </xdr:grpSpPr>
      <xdr:pic>
        <xdr:nvPicPr>
          <xdr:cNvPr id="4" name="Picture 3">
            <a:extLst>
              <a:ext uri="{FF2B5EF4-FFF2-40B4-BE49-F238E27FC236}">
                <a16:creationId xmlns:a16="http://schemas.microsoft.com/office/drawing/2014/main" id="{CE9EED3A-C2F5-22FC-28EE-E07BECBE1359}"/>
              </a:ext>
            </a:extLst>
          </xdr:cNvPr>
          <xdr:cNvPicPr>
            <a:picLocks noChangeAspect="1"/>
          </xdr:cNvPicPr>
        </xdr:nvPicPr>
        <xdr:blipFill rotWithShape="1">
          <a:blip xmlns:r="http://schemas.openxmlformats.org/officeDocument/2006/relationships" r:embed="rId1" cstate="print"/>
          <a:srcRect l="-661" r="-1" b="673"/>
          <a:stretch/>
        </xdr:blipFill>
        <xdr:spPr>
          <a:xfrm>
            <a:off x="2886075" y="11701025"/>
            <a:ext cx="5315902" cy="2599608"/>
          </a:xfrm>
          <a:prstGeom prst="rect">
            <a:avLst/>
          </a:prstGeom>
        </xdr:spPr>
      </xdr:pic>
      <xdr:graphicFrame macro="">
        <xdr:nvGraphicFramePr>
          <xdr:cNvPr id="5" name="Chart 4">
            <a:extLst>
              <a:ext uri="{FF2B5EF4-FFF2-40B4-BE49-F238E27FC236}">
                <a16:creationId xmlns:a16="http://schemas.microsoft.com/office/drawing/2014/main" id="{1C2B6929-4A3C-1DA6-91CF-1B6960573BFA}"/>
              </a:ext>
            </a:extLst>
          </xdr:cNvPr>
          <xdr:cNvGraphicFramePr>
            <a:graphicFrameLocks/>
          </xdr:cNvGraphicFramePr>
        </xdr:nvGraphicFramePr>
        <xdr:xfrm>
          <a:off x="2267287" y="11326952"/>
          <a:ext cx="6171865" cy="357015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J2:AM390" totalsRowShown="0" headerRowDxfId="36">
  <autoFilter ref="AJ2:AM390" xr:uid="{48DE95FC-6206-40F2-8F3E-B87126AD82B0}"/>
  <tableColumns count="4">
    <tableColumn id="1" xr3:uid="{F2474BB7-4C0B-479E-B7D8-3D756C529591}" name="LGU" dataDxfId="35"/>
    <tableColumn id="2" xr3:uid="{2672F7B6-9A9C-49C8-9F90-6EF92F896B79}" name="Y: Effective Combined Bill ($/5,000 gal.)" dataDxfId="34" dataCellStyle="Percent"/>
    <tableColumn id="3" xr3:uid="{4E756FE3-8F53-4C12-BA7E-2753516D2ABE}" name="Water Connections" dataDxfId="33" dataCellStyle="Percent"/>
    <tableColumn id="4" xr3:uid="{837580B0-9EAB-4FA8-B4B4-8E8BFAE89201}" name="X: Project Cost Per conn. per Month" dataDxfId="32">
      <calculatedColumnFormula xml:space="preserve"> AI_Project_Cost/AL3/20/12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AO2:AR281" totalsRowShown="0" headerRowDxfId="31">
  <autoFilter ref="AO2:AR281" xr:uid="{4BDF7B43-7FFD-435C-8AF1-046B0F8051EE}"/>
  <tableColumns count="4">
    <tableColumn id="1" xr3:uid="{F006DEFD-B24B-44F7-8B00-5302549D61CE}" name="LGU" dataDxfId="30"/>
    <tableColumn id="2" xr3:uid="{B8731DC4-D009-4806-A862-BE985635132D}" name="Y: Effective Combined Bill ($/5,000 gal.)" dataDxfId="29" dataCellStyle="Percent"/>
    <tableColumn id="3" xr3:uid="{4269DE7C-A936-4019-9A51-A609202FC406}" name="Sewer Connections" dataDxfId="28" dataCellStyle="Percent"/>
    <tableColumn id="4" xr3:uid="{A0DD88E2-2E93-40AF-9BEF-07DC857D3C21}" name="X: Project Cost Per conn. per Month" dataDxfId="27" dataCellStyle="Currency">
      <calculatedColumnFormula xml:space="preserve"> AI_Project_Cost/AQ3/20/12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1:G654" headerRowDxfId="26" tableBorderDxfId="25">
  <autoFilter ref="A1:G654" xr:uid="{381D429D-B412-4C76-9EE0-5E40E62C723B}"/>
  <tableColumns count="7">
    <tableColumn id="1" xr3:uid="{206B1B5F-733A-40D9-9CC4-4C261BE53F8C}" name="Unit Name" totalsRowLabel="Total" dataDxfId="24" totalsRowDxfId="23"/>
    <tableColumn id="3" xr3:uid="{386E5398-DE29-40B1-B5A2-FCCF091DE24A}" name="Population (2021)" dataDxfId="22" totalsRowDxfId="21" dataCellStyle="Comma"/>
    <tableColumn id="4" xr3:uid="{1E277898-777A-429A-915B-505479A1DFC7}" name="Percent Population Change (2017-2021)" dataDxfId="20" totalsRowDxfId="19" dataCellStyle="Percent"/>
    <tableColumn id="5" xr3:uid="{CED353D8-310B-4251-8F02-4A7AF2BC7183}" name="Poverty Rate (%) (2021)" dataDxfId="18" totalsRowDxfId="17"/>
    <tableColumn id="6" xr3:uid="{16D8AEB3-9BB4-4FAC-94C9-68669740C88F}" name="Median Household Income (2021)" dataDxfId="16" totalsRowDxfId="15"/>
    <tableColumn id="7" xr3:uid="{8239B56D-8946-4A3A-BEEE-53B27B738678}" name="Unemployment Rate (%) (2021)*" totalsRowFunction="average" dataDxfId="14" totalsRowDxfId="13" dataCellStyle="Comma 3"/>
    <tableColumn id="8" xr3:uid="{5BC3EFB3-7DDC-4FE4-9D3B-8699C0A97D37}" name="Total Appraised Value (2021-2022)" totalsRowFunction="count" dataDxfId="12" totalsRow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I1:L495" headerRowDxfId="10" dataDxfId="9" tableBorderDxfId="8">
  <autoFilter ref="I1:L495" xr:uid="{89028E53-DAB8-4CB5-9A56-D2F69869DF7B}"/>
  <tableColumns count="4">
    <tableColumn id="1" xr3:uid="{C0D4A221-F9BA-4AF4-B36A-1C9B9CC8F8EB}" name="Unit Name" dataDxfId="7" totalsRowDxfId="6"/>
    <tableColumn id="2" xr3:uid="{58D85C3F-58BB-4A59-8B57-4A5EEF12F462}" name="Distressed?" dataDxfId="5" totalsRowDxfId="4"/>
    <tableColumn id="3" xr3:uid="{CDB1EF64-51FF-4ABA-8869-6C2112C77635}" name="VUR Assessment Score (2022)" dataDxfId="3" totalsRowDxfId="2"/>
    <tableColumn id="4" xr3:uid="{A01EE4CE-8379-426E-8603-939FBB0ECC8F}" name="Bulk provider?"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DZ390"/>
  <sheetViews>
    <sheetView showGridLines="0" tabSelected="1" workbookViewId="0">
      <selection activeCell="G9" sqref="G9"/>
    </sheetView>
  </sheetViews>
  <sheetFormatPr defaultRowHeight="15" x14ac:dyDescent="0.25"/>
  <cols>
    <col min="1" max="1" width="30.140625" style="18" customWidth="1"/>
    <col min="2" max="2" width="21.28515625" style="18" customWidth="1"/>
    <col min="3" max="3" width="23.28515625" style="18" customWidth="1"/>
    <col min="4" max="4" width="21.42578125" style="18" customWidth="1"/>
    <col min="5" max="6" width="17.28515625" style="18" customWidth="1"/>
    <col min="7" max="7" width="6.5703125" style="18" customWidth="1"/>
    <col min="8" max="8" width="15" style="18" customWidth="1"/>
    <col min="9" max="9" width="11.5703125" style="18" customWidth="1"/>
    <col min="10" max="26" width="9.140625" style="18"/>
    <col min="27" max="27" width="35.28515625" style="103" hidden="1" customWidth="1"/>
    <col min="28" max="28" width="9.28515625" style="18" hidden="1" customWidth="1"/>
    <col min="29" max="29" width="7" style="18" hidden="1" customWidth="1"/>
    <col min="30" max="30" width="55" style="18" hidden="1" customWidth="1"/>
    <col min="31" max="31" width="14" style="18" hidden="1" customWidth="1"/>
    <col min="32" max="32" width="13.140625" style="18" hidden="1" customWidth="1"/>
    <col min="33" max="33" width="14.42578125" style="18" hidden="1" customWidth="1"/>
    <col min="34" max="34" width="12.42578125" style="18" hidden="1" customWidth="1"/>
    <col min="35" max="35" width="9.140625" style="18" hidden="1" customWidth="1"/>
    <col min="36" max="36" width="40.140625" style="18" hidden="1" customWidth="1"/>
    <col min="37" max="37" width="54.5703125" style="18" hidden="1" customWidth="1"/>
    <col min="38" max="38" width="24.85546875" style="18" hidden="1" customWidth="1"/>
    <col min="39" max="39" width="40.85546875" style="18" hidden="1" customWidth="1"/>
    <col min="40" max="40" width="9.140625" style="18" hidden="1" customWidth="1"/>
    <col min="41" max="41" width="49.140625" style="18" hidden="1" customWidth="1"/>
    <col min="42" max="42" width="54.5703125" style="18" hidden="1" customWidth="1"/>
    <col min="43" max="43" width="25.28515625" style="18" hidden="1" customWidth="1"/>
    <col min="44" max="44" width="50" style="18" hidden="1" customWidth="1"/>
    <col min="45" max="130" width="9.140625" style="18" hidden="1" customWidth="1"/>
    <col min="131" max="16384" width="9.140625" style="18"/>
  </cols>
  <sheetData>
    <row r="1" spans="1:44" ht="21" x14ac:dyDescent="0.35">
      <c r="A1" s="17" t="s">
        <v>1161</v>
      </c>
      <c r="E1" s="98" t="s">
        <v>1062</v>
      </c>
      <c r="F1" s="19" t="s">
        <v>1060</v>
      </c>
      <c r="AA1" s="102" t="s">
        <v>1094</v>
      </c>
      <c r="AC1" s="224" t="s">
        <v>1179</v>
      </c>
      <c r="AD1" s="224"/>
      <c r="AE1" s="224"/>
      <c r="AF1" s="224"/>
      <c r="AG1" s="224"/>
      <c r="AI1" s="20"/>
      <c r="AJ1" s="164" t="s">
        <v>1125</v>
      </c>
      <c r="AK1" s="164"/>
      <c r="AL1" s="164"/>
      <c r="AM1" s="164"/>
      <c r="AN1" s="128"/>
      <c r="AO1" s="164" t="s">
        <v>1124</v>
      </c>
      <c r="AP1" s="164"/>
      <c r="AQ1" s="164"/>
      <c r="AR1" s="164"/>
    </row>
    <row r="2" spans="1:44" ht="15.75" x14ac:dyDescent="0.25">
      <c r="A2" s="21" t="s">
        <v>1191</v>
      </c>
      <c r="AA2" s="102"/>
      <c r="AC2" s="20"/>
      <c r="AD2" s="20"/>
      <c r="AE2" s="100" t="s">
        <v>1106</v>
      </c>
      <c r="AF2" s="100" t="s">
        <v>1107</v>
      </c>
      <c r="AG2" s="100" t="s">
        <v>1093</v>
      </c>
      <c r="AI2" s="20"/>
      <c r="AJ2" s="26" t="s">
        <v>716</v>
      </c>
      <c r="AK2" s="26" t="s">
        <v>1122</v>
      </c>
      <c r="AL2" s="26" t="s">
        <v>717</v>
      </c>
      <c r="AM2" s="26" t="s">
        <v>1123</v>
      </c>
      <c r="AN2" s="20"/>
      <c r="AO2" s="26" t="s">
        <v>716</v>
      </c>
      <c r="AP2" s="26" t="s">
        <v>1122</v>
      </c>
      <c r="AQ2" s="26" t="s">
        <v>718</v>
      </c>
      <c r="AR2" s="26" t="s">
        <v>1123</v>
      </c>
    </row>
    <row r="3" spans="1:44" ht="16.5" customHeight="1" thickBot="1" x14ac:dyDescent="0.3">
      <c r="A3" s="21" t="s">
        <v>1177</v>
      </c>
      <c r="AA3" s="102" t="s">
        <v>694</v>
      </c>
      <c r="AC3" s="100" t="s">
        <v>1096</v>
      </c>
      <c r="AD3" s="104" t="s">
        <v>1101</v>
      </c>
      <c r="AE3" s="100" t="b">
        <f>IF(AND(VU_Distressed&lt;&gt;"",VU_Score&lt;&gt;""),TRUE,FALSE)</f>
        <v>0</v>
      </c>
      <c r="AF3" s="100" t="b">
        <f>AC_Step1_Completed</f>
        <v>0</v>
      </c>
      <c r="AG3" s="100" t="b">
        <f>IF(AND(AC_Step1_Passed),TRUE,FALSE)</f>
        <v>0</v>
      </c>
      <c r="AI3" s="20"/>
      <c r="AJ3" s="20" t="s">
        <v>719</v>
      </c>
      <c r="AK3" s="129">
        <v>52.76</v>
      </c>
      <c r="AL3" s="130">
        <v>3795</v>
      </c>
      <c r="AM3" s="131">
        <f t="shared" ref="AM3:AM66" si="0" xml:space="preserve"> AI_Project_Cost/AL3/20/12</f>
        <v>0</v>
      </c>
      <c r="AN3" s="20"/>
      <c r="AO3" s="20" t="s">
        <v>719</v>
      </c>
      <c r="AP3" s="129">
        <v>52.76</v>
      </c>
      <c r="AQ3" s="130">
        <v>2981</v>
      </c>
      <c r="AR3" s="133">
        <f t="shared" ref="AR3:AR66" si="1" xml:space="preserve"> AI_Project_Cost/AQ3/20/12</f>
        <v>0</v>
      </c>
    </row>
    <row r="4" spans="1:44" ht="19.5" thickBot="1" x14ac:dyDescent="0.35">
      <c r="A4" s="22" t="s">
        <v>1061</v>
      </c>
      <c r="B4" s="181"/>
      <c r="C4" s="182"/>
      <c r="D4" s="23"/>
      <c r="AA4" s="102" t="s">
        <v>695</v>
      </c>
      <c r="AC4" s="100" t="s">
        <v>1097</v>
      </c>
      <c r="AD4" s="104" t="s">
        <v>1102</v>
      </c>
      <c r="AE4" s="100" t="b">
        <f>IF(AI_Connections_Res.&lt;&gt;"", TRUE, FALSE)</f>
        <v>0</v>
      </c>
      <c r="AF4" s="100" t="b">
        <f xml:space="preserve"> IF(AC_Step2_Completed,
              IF(OR(VU_Distressed="Yes",AND(AI_Connections_Res.&lt; 20000,AI_Connections_Res.&gt;0)),TRUE,FALSE),
              FALSE
        )</f>
        <v>0</v>
      </c>
      <c r="AG4" s="100" t="b">
        <f>IF(AND(AC_Step1_Passed,AC_Step2_Passed),TRUE,FALSE)</f>
        <v>0</v>
      </c>
      <c r="AI4" s="20"/>
      <c r="AJ4" s="20" t="s">
        <v>720</v>
      </c>
      <c r="AK4" s="129">
        <v>102.50999999999999</v>
      </c>
      <c r="AL4" s="130">
        <v>2093</v>
      </c>
      <c r="AM4" s="131">
        <f t="shared" si="0"/>
        <v>0</v>
      </c>
      <c r="AN4" s="20"/>
      <c r="AO4" s="20" t="s">
        <v>720</v>
      </c>
      <c r="AP4" s="129">
        <v>102.50999999999999</v>
      </c>
      <c r="AQ4" s="130">
        <v>1946</v>
      </c>
      <c r="AR4" s="133">
        <f t="shared" si="1"/>
        <v>0</v>
      </c>
    </row>
    <row r="5" spans="1:44" ht="16.5" thickBot="1" x14ac:dyDescent="0.3">
      <c r="E5" s="18" t="s">
        <v>1062</v>
      </c>
      <c r="AA5" s="99"/>
      <c r="AB5" s="20"/>
      <c r="AC5" s="100" t="s">
        <v>1098</v>
      </c>
      <c r="AD5" s="104" t="s">
        <v>1103</v>
      </c>
      <c r="AE5" s="100" t="b">
        <f>IFERROR(IF(AC_IWSB &lt;&gt;"",TRUE,FALSE),FALSE)</f>
        <v>0</v>
      </c>
      <c r="AF5" s="100" t="b">
        <f>IF(AC_Step3_Completed,
           IF(OR(VU_Distressed="Yes",AC_IWSB&gt;=3),TRUE,FALSE),
           FALSE
        )</f>
        <v>0</v>
      </c>
      <c r="AG5" s="100" t="b">
        <f>IF(AND(AC_Step1_Passed,AC_Step2_Passed,AC_Step3_Passed),TRUE,FALSE)</f>
        <v>0</v>
      </c>
      <c r="AI5" s="20"/>
      <c r="AJ5" s="20" t="s">
        <v>721</v>
      </c>
      <c r="AK5" s="129">
        <v>79.75</v>
      </c>
      <c r="AL5" s="130">
        <v>361</v>
      </c>
      <c r="AM5" s="131">
        <f t="shared" si="0"/>
        <v>0</v>
      </c>
      <c r="AN5" s="20"/>
      <c r="AO5" s="20" t="s">
        <v>721</v>
      </c>
      <c r="AP5" s="129">
        <v>79.75</v>
      </c>
      <c r="AQ5" s="130">
        <v>338</v>
      </c>
      <c r="AR5" s="133">
        <f t="shared" si="1"/>
        <v>0</v>
      </c>
    </row>
    <row r="6" spans="1:44" ht="18.75" x14ac:dyDescent="0.25">
      <c r="A6" s="183" t="s">
        <v>1063</v>
      </c>
      <c r="B6" s="184"/>
      <c r="C6" s="185"/>
      <c r="G6" s="24"/>
      <c r="H6" s="24"/>
      <c r="AC6" s="100" t="s">
        <v>1099</v>
      </c>
      <c r="AD6" s="104" t="s">
        <v>1104</v>
      </c>
      <c r="AE6" s="100" t="b">
        <f>IF(AND(SIGN(FIF_Operating_Revenues)=1,SIGN(FIF_Total_Expenditures)=1,SIGN(AI_Project_Cost)=1),TRUE,FALSE)</f>
        <v>0</v>
      </c>
      <c r="AF6" s="100" t="b">
        <f xml:space="preserve"> IF(AC_Step4_Completed,
              IF(OR(VU_Distressed="Yes",AC_Operating_Ratio_Future &lt; 1.3),TRUE,FALSE),
              FALSE
         )</f>
        <v>0</v>
      </c>
      <c r="AG6" s="100" t="b">
        <f>IF(AND(AC_Step1_Passed,AC_Step2_Passed,AC_Step3_Passed,AC_Step4_Passed), TRUE, FALSE)</f>
        <v>0</v>
      </c>
      <c r="AI6" s="20"/>
      <c r="AJ6" s="20" t="s">
        <v>722</v>
      </c>
      <c r="AK6" s="129">
        <v>42.04</v>
      </c>
      <c r="AL6" s="130">
        <v>7201</v>
      </c>
      <c r="AM6" s="131">
        <f t="shared" si="0"/>
        <v>0</v>
      </c>
      <c r="AN6" s="20"/>
      <c r="AO6" s="20" t="s">
        <v>722</v>
      </c>
      <c r="AP6" s="129">
        <v>42.04</v>
      </c>
      <c r="AQ6" s="130">
        <v>6618</v>
      </c>
      <c r="AR6" s="133">
        <f t="shared" si="1"/>
        <v>0</v>
      </c>
    </row>
    <row r="7" spans="1:44" ht="19.5" customHeight="1" x14ac:dyDescent="0.25">
      <c r="A7" s="25" t="s">
        <v>1064</v>
      </c>
      <c r="B7" s="188" t="str">
        <f>IFERROR(VLOOKUP(AI_Applicant,VU_Unit_Names,1,FALSE),
                     IF(AI_Applicant&lt;&gt;"","Not listed","")
)</f>
        <v/>
      </c>
      <c r="C7" s="189"/>
      <c r="D7" s="195" t="s">
        <v>1065</v>
      </c>
      <c r="E7" s="195"/>
      <c r="F7" s="195"/>
      <c r="G7" s="195"/>
      <c r="H7" s="195"/>
      <c r="I7" s="195"/>
      <c r="AC7" s="100" t="s">
        <v>1100</v>
      </c>
      <c r="AD7" s="104" t="s">
        <v>1105</v>
      </c>
      <c r="AE7" s="100" t="b">
        <f>IFERROR(IF(AND(SIGN(AI_Effective_Combined_Bill)=1,SIGN(AC_Connections)=1),TRUE,FALSE),FALSE)</f>
        <v>0</v>
      </c>
      <c r="AF7" s="100" t="b">
        <f>AC_Step5_Completed</f>
        <v>0</v>
      </c>
      <c r="AG7" s="100" t="b">
        <f>IF(AND(AC_Step1_Passed,AC_Step2_Passed,AC_Step3_Passed,AC_Step4_Passed,AC_Step5_Passed), TRUE,FALSE)</f>
        <v>0</v>
      </c>
      <c r="AI7" s="20"/>
      <c r="AJ7" s="20" t="s">
        <v>723</v>
      </c>
      <c r="AK7" s="129">
        <v>86</v>
      </c>
      <c r="AL7" s="130">
        <v>1298</v>
      </c>
      <c r="AM7" s="131">
        <f t="shared" si="0"/>
        <v>0</v>
      </c>
      <c r="AN7" s="20"/>
      <c r="AO7" s="20" t="s">
        <v>723</v>
      </c>
      <c r="AP7" s="129">
        <v>86</v>
      </c>
      <c r="AQ7" s="130">
        <v>1100</v>
      </c>
      <c r="AR7" s="133">
        <f t="shared" si="1"/>
        <v>0</v>
      </c>
    </row>
    <row r="8" spans="1:44" ht="30.75" thickBot="1" x14ac:dyDescent="0.3">
      <c r="A8" s="27" t="s">
        <v>1066</v>
      </c>
      <c r="B8" s="188" t="str">
        <f>IFERROR(VLOOKUP(B7,DataTable_VUR[],2,FALSE),
                      IF(B7&lt;&gt;"", 0,"")
)</f>
        <v/>
      </c>
      <c r="C8" s="189"/>
      <c r="D8" s="195"/>
      <c r="E8" s="195"/>
      <c r="F8" s="195"/>
      <c r="G8" s="195"/>
      <c r="H8" s="195"/>
      <c r="I8" s="195"/>
      <c r="AD8" s="110" t="s">
        <v>697</v>
      </c>
      <c r="AE8" s="110"/>
      <c r="AI8" s="20"/>
      <c r="AJ8" s="20" t="s">
        <v>724</v>
      </c>
      <c r="AK8" s="129">
        <v>75.95</v>
      </c>
      <c r="AL8" s="130">
        <v>2568</v>
      </c>
      <c r="AM8" s="131">
        <f t="shared" si="0"/>
        <v>0</v>
      </c>
      <c r="AN8" s="20"/>
      <c r="AO8" s="20" t="s">
        <v>724</v>
      </c>
      <c r="AP8" s="129">
        <v>75.95</v>
      </c>
      <c r="AQ8" s="130">
        <v>1965</v>
      </c>
      <c r="AR8" s="133">
        <f t="shared" si="1"/>
        <v>0</v>
      </c>
    </row>
    <row r="9" spans="1:44" ht="19.5" thickBot="1" x14ac:dyDescent="0.3">
      <c r="A9" s="119" t="s">
        <v>1117</v>
      </c>
      <c r="B9" s="188" t="str">
        <f>IFERROR(VLOOKUP(B7,DataTable_VUR[],3,FALSE),
                      IF(B7&lt;&gt;"", 0,"")
)</f>
        <v/>
      </c>
      <c r="C9" s="189"/>
      <c r="F9" s="24"/>
      <c r="G9" s="24"/>
      <c r="H9" s="24"/>
      <c r="AB9" s="117">
        <v>150</v>
      </c>
      <c r="AD9" s="108" t="s">
        <v>1112</v>
      </c>
      <c r="AE9" s="109" t="e">
        <f>IF(AC_Step5_Running_Total_Passed,AI_Effective_Combined_Bill,NA())</f>
        <v>#N/A</v>
      </c>
      <c r="AI9" s="20"/>
      <c r="AJ9" s="20" t="s">
        <v>10</v>
      </c>
      <c r="AK9" s="129">
        <v>48.519999999999996</v>
      </c>
      <c r="AL9" s="130">
        <v>4740</v>
      </c>
      <c r="AM9" s="131">
        <f t="shared" si="0"/>
        <v>0</v>
      </c>
      <c r="AN9" s="20"/>
      <c r="AO9" s="20" t="s">
        <v>10</v>
      </c>
      <c r="AP9" s="129">
        <v>48.519999999999996</v>
      </c>
      <c r="AQ9" s="130">
        <v>267</v>
      </c>
      <c r="AR9" s="133">
        <f t="shared" si="1"/>
        <v>0</v>
      </c>
    </row>
    <row r="10" spans="1:44" ht="19.5" thickBot="1" x14ac:dyDescent="0.3">
      <c r="A10" s="25" t="s">
        <v>1067</v>
      </c>
      <c r="B10" s="188" t="str">
        <f>IFERROR(VLOOKUP(B7,DataTable_VUR[],4,FALSE),"")</f>
        <v/>
      </c>
      <c r="C10" s="189"/>
      <c r="F10" s="24"/>
      <c r="G10" s="144"/>
      <c r="H10" s="24"/>
      <c r="AB10" s="118" t="e">
        <f>IF(AC_Step5_Running_Total_Passed,
            IF(AI_Effective_Combined_Bill&lt;AC_Ymin,
                  AC_Ymin,
                  IF(AI_Effective_Combined_Bill&gt;AC_Ymax,
                           AC_Ymax,
                           AI_Effective_Combined_Bill
                       )
               ),
           NA()
      )</f>
        <v>#N/A</v>
      </c>
      <c r="AD10" s="108" t="s">
        <v>1108</v>
      </c>
      <c r="AE10" s="109" t="str">
        <f>AC_PCPCPM</f>
        <v/>
      </c>
      <c r="AI10" s="20"/>
      <c r="AJ10" s="20" t="s">
        <v>725</v>
      </c>
      <c r="AK10" s="129">
        <v>72.05</v>
      </c>
      <c r="AL10" s="130">
        <v>497</v>
      </c>
      <c r="AM10" s="131">
        <f t="shared" si="0"/>
        <v>0</v>
      </c>
      <c r="AN10" s="20"/>
      <c r="AO10" s="20" t="s">
        <v>726</v>
      </c>
      <c r="AP10" s="129">
        <v>69.75</v>
      </c>
      <c r="AQ10" s="130">
        <v>13840</v>
      </c>
      <c r="AR10" s="133">
        <f t="shared" si="1"/>
        <v>0</v>
      </c>
    </row>
    <row r="11" spans="1:44" ht="28.5" customHeight="1" thickBot="1" x14ac:dyDescent="0.3">
      <c r="A11" s="192"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1" s="193"/>
      <c r="C11" s="194"/>
      <c r="F11" s="24"/>
      <c r="G11" s="144"/>
      <c r="H11" s="24"/>
      <c r="AB11" s="117">
        <v>20</v>
      </c>
      <c r="AI11" s="20"/>
      <c r="AJ11" s="20" t="s">
        <v>726</v>
      </c>
      <c r="AK11" s="129">
        <v>69.75</v>
      </c>
      <c r="AL11" s="130">
        <v>14103</v>
      </c>
      <c r="AM11" s="131">
        <f t="shared" si="0"/>
        <v>0</v>
      </c>
      <c r="AN11" s="20"/>
      <c r="AO11" s="20" t="s">
        <v>727</v>
      </c>
      <c r="AP11" s="129">
        <v>69.2</v>
      </c>
      <c r="AQ11" s="130">
        <v>4543</v>
      </c>
      <c r="AR11" s="133">
        <f t="shared" si="1"/>
        <v>0</v>
      </c>
    </row>
    <row r="12" spans="1:44" ht="16.5" thickBot="1" x14ac:dyDescent="0.3">
      <c r="AB12" s="84" t="s">
        <v>1115</v>
      </c>
      <c r="AC12" s="115">
        <v>0</v>
      </c>
      <c r="AD12" s="116" t="e">
        <f>IF(AC_Step5_Running_Total_Passed,
             IF(AC_PCPCPM&lt;AC_Xmin,
                      AC_Xmin,
                      IF(AC_PCPCPM&gt;AC_Xmax,
                              AC_Xmax,
                             AC_PCPCPM
                           )
                   ),
              NA()
       )</f>
        <v>#N/A</v>
      </c>
      <c r="AE12" s="117">
        <v>80</v>
      </c>
      <c r="AI12" s="20"/>
      <c r="AJ12" s="20" t="s">
        <v>727</v>
      </c>
      <c r="AK12" s="129">
        <v>69.2</v>
      </c>
      <c r="AL12" s="130">
        <v>4767</v>
      </c>
      <c r="AM12" s="131">
        <f t="shared" si="0"/>
        <v>0</v>
      </c>
      <c r="AN12" s="20"/>
      <c r="AO12" s="20" t="s">
        <v>728</v>
      </c>
      <c r="AP12" s="129">
        <v>59.870000000000005</v>
      </c>
      <c r="AQ12" s="130">
        <v>10309</v>
      </c>
      <c r="AR12" s="133">
        <f t="shared" si="1"/>
        <v>0</v>
      </c>
    </row>
    <row r="13" spans="1:44" ht="19.5" thickBot="1" x14ac:dyDescent="0.35">
      <c r="A13" s="28" t="s">
        <v>1068</v>
      </c>
      <c r="B13" s="29"/>
      <c r="C13" s="29"/>
      <c r="D13" s="29"/>
      <c r="E13" s="64"/>
      <c r="AI13" s="20"/>
      <c r="AJ13" s="20" t="s">
        <v>728</v>
      </c>
      <c r="AK13" s="129">
        <v>59.870000000000005</v>
      </c>
      <c r="AL13" s="130">
        <v>12198</v>
      </c>
      <c r="AM13" s="131">
        <f t="shared" si="0"/>
        <v>0</v>
      </c>
      <c r="AN13" s="20"/>
      <c r="AO13" s="20" t="s">
        <v>729</v>
      </c>
      <c r="AP13" s="129">
        <v>68.47</v>
      </c>
      <c r="AQ13" s="130">
        <v>272</v>
      </c>
      <c r="AR13" s="133">
        <f t="shared" si="1"/>
        <v>0</v>
      </c>
    </row>
    <row r="14" spans="1:44" ht="15.75" customHeight="1" thickBot="1" x14ac:dyDescent="0.3">
      <c r="A14" s="30"/>
      <c r="D14" s="31" t="str">
        <f>"How many "&amp;IF(AI_Project_Type="","",LOWER(AI_Project_Type))&amp;" residential connections does your system contain?"</f>
        <v>How many  residential connections does your system contain?</v>
      </c>
      <c r="E14" s="135"/>
      <c r="F14" s="209" t="str">
        <f>IF(AI_Project_Type="","Enter number for the applicable water / wastewater system, depending on your application's project (DW or WW).","")</f>
        <v>Enter number for the applicable water / wastewater system, depending on your application's project (DW or WW).</v>
      </c>
      <c r="G14" s="209"/>
      <c r="H14" s="209"/>
      <c r="I14" s="209"/>
      <c r="AD14" s="111" t="s">
        <v>1109</v>
      </c>
      <c r="AE14" s="111"/>
      <c r="AI14" s="20"/>
      <c r="AJ14" s="20" t="s">
        <v>730</v>
      </c>
      <c r="AK14" s="129">
        <v>67.25</v>
      </c>
      <c r="AL14" s="130">
        <v>566</v>
      </c>
      <c r="AM14" s="131">
        <f t="shared" si="0"/>
        <v>0</v>
      </c>
      <c r="AN14" s="20"/>
      <c r="AO14" s="20" t="s">
        <v>731</v>
      </c>
      <c r="AP14" s="129">
        <v>86.3</v>
      </c>
      <c r="AQ14" s="130">
        <v>253</v>
      </c>
      <c r="AR14" s="133">
        <f t="shared" si="1"/>
        <v>0</v>
      </c>
    </row>
    <row r="15" spans="1:44" ht="15.75" thickBot="1" x14ac:dyDescent="0.3">
      <c r="A15" s="210" t="str">
        <f>IF(AC_Step1_Running_Total_Passed,
          IF(AC_Step2_Completed,
                IF(AC_Step2_Passed,"","You are only eligible for SRF Principal Forgiveness/SRP grant if you receive 4.C.4 points or BIL EC funding. You are eligible for loans."),
                "Complete Step 2"),
          ""
       )</f>
        <v/>
      </c>
      <c r="B15" s="211"/>
      <c r="C15" s="211"/>
      <c r="D15" s="211"/>
      <c r="E15" s="212"/>
      <c r="F15" s="209"/>
      <c r="G15" s="209"/>
      <c r="H15" s="209"/>
      <c r="I15" s="209"/>
      <c r="AA15" s="102" t="s">
        <v>1116</v>
      </c>
      <c r="AD15" s="82" t="s">
        <v>698</v>
      </c>
      <c r="AE15" s="83">
        <v>79</v>
      </c>
      <c r="AI15" s="20"/>
      <c r="AJ15" s="20" t="s">
        <v>729</v>
      </c>
      <c r="AK15" s="129">
        <v>68.47</v>
      </c>
      <c r="AL15" s="130">
        <v>301</v>
      </c>
      <c r="AM15" s="131">
        <f t="shared" si="0"/>
        <v>0</v>
      </c>
      <c r="AN15" s="20"/>
      <c r="AO15" s="20" t="s">
        <v>732</v>
      </c>
      <c r="AP15" s="129">
        <v>43</v>
      </c>
      <c r="AQ15" s="130">
        <v>251</v>
      </c>
      <c r="AR15" s="133">
        <f t="shared" si="1"/>
        <v>0</v>
      </c>
    </row>
    <row r="16" spans="1:44" ht="19.5" customHeight="1" thickBot="1" x14ac:dyDescent="0.35">
      <c r="A16" s="22"/>
      <c r="AA16" s="102"/>
      <c r="AB16" s="20"/>
      <c r="AC16" s="20"/>
      <c r="AD16" s="85" t="s">
        <v>700</v>
      </c>
      <c r="AE16" s="86">
        <v>90</v>
      </c>
      <c r="AI16" s="20"/>
      <c r="AJ16" s="20" t="s">
        <v>733</v>
      </c>
      <c r="AK16" s="129">
        <v>101.99000000000001</v>
      </c>
      <c r="AL16" s="130">
        <v>2817</v>
      </c>
      <c r="AM16" s="131">
        <f t="shared" si="0"/>
        <v>0</v>
      </c>
      <c r="AN16" s="20"/>
      <c r="AO16" s="20" t="s">
        <v>734</v>
      </c>
      <c r="AP16" s="129">
        <v>151.65</v>
      </c>
      <c r="AQ16" s="130">
        <v>1174</v>
      </c>
      <c r="AR16" s="133">
        <f t="shared" si="1"/>
        <v>0</v>
      </c>
    </row>
    <row r="17" spans="1:44" ht="18.75" customHeight="1" x14ac:dyDescent="0.3">
      <c r="A17" s="28" t="s">
        <v>1069</v>
      </c>
      <c r="B17" s="29"/>
      <c r="C17" s="29"/>
      <c r="D17" s="33"/>
      <c r="E17" s="33"/>
      <c r="F17" s="29"/>
      <c r="G17" s="29"/>
      <c r="H17" s="29"/>
      <c r="I17" s="34"/>
      <c r="AA17" s="102" t="s">
        <v>708</v>
      </c>
      <c r="AB17" s="20"/>
      <c r="AC17" s="26"/>
      <c r="AD17" s="85" t="s">
        <v>701</v>
      </c>
      <c r="AE17" s="86">
        <v>107</v>
      </c>
      <c r="AI17" s="20"/>
      <c r="AJ17" s="20" t="s">
        <v>731</v>
      </c>
      <c r="AK17" s="129">
        <v>86.3</v>
      </c>
      <c r="AL17" s="130">
        <v>321</v>
      </c>
      <c r="AM17" s="131">
        <f t="shared" si="0"/>
        <v>0</v>
      </c>
      <c r="AN17" s="20"/>
      <c r="AO17" s="20" t="s">
        <v>735</v>
      </c>
      <c r="AP17" s="129">
        <v>79.599999999999994</v>
      </c>
      <c r="AQ17" s="130">
        <v>661</v>
      </c>
      <c r="AR17" s="133">
        <f t="shared" si="1"/>
        <v>0</v>
      </c>
    </row>
    <row r="18" spans="1:44" x14ac:dyDescent="0.25">
      <c r="A18" s="30" t="s">
        <v>1070</v>
      </c>
      <c r="I18" s="35"/>
      <c r="AA18" s="102" t="s">
        <v>710</v>
      </c>
      <c r="AB18" s="32"/>
      <c r="AC18" s="26"/>
      <c r="AD18" s="85" t="s">
        <v>702</v>
      </c>
      <c r="AE18" s="86">
        <v>129</v>
      </c>
      <c r="AI18" s="20"/>
      <c r="AJ18" s="20" t="s">
        <v>732</v>
      </c>
      <c r="AK18" s="129">
        <v>43</v>
      </c>
      <c r="AL18" s="130">
        <v>286</v>
      </c>
      <c r="AM18" s="131">
        <f t="shared" si="0"/>
        <v>0</v>
      </c>
      <c r="AN18" s="20"/>
      <c r="AO18" s="20" t="s">
        <v>736</v>
      </c>
      <c r="AP18" s="129">
        <v>122</v>
      </c>
      <c r="AQ18" s="130">
        <v>186</v>
      </c>
      <c r="AR18" s="133">
        <f t="shared" si="1"/>
        <v>0</v>
      </c>
    </row>
    <row r="19" spans="1:44" ht="15.75" thickBot="1" x14ac:dyDescent="0.3">
      <c r="A19" s="30"/>
      <c r="B19" s="36" t="s">
        <v>1128</v>
      </c>
      <c r="C19" s="36" t="s">
        <v>1129</v>
      </c>
      <c r="D19" s="36" t="s">
        <v>1130</v>
      </c>
      <c r="E19" s="36" t="s">
        <v>1131</v>
      </c>
      <c r="F19" s="37"/>
      <c r="G19" s="37"/>
      <c r="H19" s="37"/>
      <c r="I19" s="35"/>
      <c r="AD19" s="88" t="s">
        <v>704</v>
      </c>
      <c r="AE19" s="89">
        <v>148</v>
      </c>
      <c r="AI19" s="20"/>
      <c r="AJ19" s="20" t="s">
        <v>734</v>
      </c>
      <c r="AK19" s="129">
        <v>151.65</v>
      </c>
      <c r="AL19" s="130">
        <v>1232</v>
      </c>
      <c r="AM19" s="131">
        <f t="shared" si="0"/>
        <v>0</v>
      </c>
      <c r="AN19" s="20"/>
      <c r="AO19" s="132" t="s">
        <v>737</v>
      </c>
      <c r="AP19" s="129">
        <v>140.88999999999999</v>
      </c>
      <c r="AQ19" s="130">
        <v>3274</v>
      </c>
      <c r="AR19" s="133">
        <f t="shared" si="1"/>
        <v>0</v>
      </c>
    </row>
    <row r="20" spans="1:44" ht="20.25" customHeight="1" thickBot="1" x14ac:dyDescent="0.3">
      <c r="A20" s="38" t="s">
        <v>1095</v>
      </c>
      <c r="B20" s="9" t="str">
        <f>IFERROR(VLOOKUP(AI_Applicant,Economic_Unit_Names,1,FALSE),"")</f>
        <v/>
      </c>
      <c r="C20" s="10"/>
      <c r="D20" s="10"/>
      <c r="E20" s="11"/>
      <c r="F20" s="39" t="s">
        <v>1071</v>
      </c>
      <c r="G20" s="40"/>
      <c r="H20" s="200" t="s">
        <v>1072</v>
      </c>
      <c r="I20" s="203" t="s">
        <v>1073</v>
      </c>
      <c r="AA20" s="102" t="s">
        <v>1116</v>
      </c>
      <c r="AI20" s="20"/>
      <c r="AJ20" s="20" t="s">
        <v>735</v>
      </c>
      <c r="AK20" s="129">
        <v>79.599999999999994</v>
      </c>
      <c r="AL20" s="130">
        <v>624</v>
      </c>
      <c r="AM20" s="131">
        <f t="shared" si="0"/>
        <v>0</v>
      </c>
      <c r="AN20" s="20"/>
      <c r="AO20" s="20" t="s">
        <v>738</v>
      </c>
      <c r="AP20" s="129">
        <v>99</v>
      </c>
      <c r="AQ20" s="130">
        <v>1682</v>
      </c>
      <c r="AR20" s="133">
        <f t="shared" si="1"/>
        <v>0</v>
      </c>
    </row>
    <row r="21" spans="1:44" ht="21.75" customHeight="1" thickBot="1" x14ac:dyDescent="0.3">
      <c r="A21" s="41" t="s">
        <v>1074</v>
      </c>
      <c r="B21" s="136">
        <v>1</v>
      </c>
      <c r="C21" s="136"/>
      <c r="D21" s="159"/>
      <c r="E21" s="137"/>
      <c r="F21" s="42" cm="1">
        <f t="array" ref="F21">IF((AND(B21:E21="")), "", (IF(SUM(B21:E21) &lt;&gt;1, "Error: Total must equal 100%.", 1)))</f>
        <v>1</v>
      </c>
      <c r="G21" s="43"/>
      <c r="H21" s="201"/>
      <c r="I21" s="204"/>
      <c r="AA21" s="102"/>
      <c r="AD21" s="216" t="s">
        <v>706</v>
      </c>
      <c r="AE21" s="219" t="s">
        <v>1110</v>
      </c>
      <c r="AF21" s="219" t="s">
        <v>707</v>
      </c>
      <c r="AG21" s="219" t="s">
        <v>1111</v>
      </c>
      <c r="AH21" s="225" t="s">
        <v>707</v>
      </c>
      <c r="AI21" s="20"/>
      <c r="AJ21" s="20" t="s">
        <v>736</v>
      </c>
      <c r="AK21" s="129">
        <v>122</v>
      </c>
      <c r="AL21" s="130">
        <v>201</v>
      </c>
      <c r="AM21" s="131">
        <f t="shared" si="0"/>
        <v>0</v>
      </c>
      <c r="AN21" s="20"/>
      <c r="AO21" s="20" t="s">
        <v>739</v>
      </c>
      <c r="AP21" s="129">
        <v>101.95</v>
      </c>
      <c r="AQ21" s="130">
        <v>1015</v>
      </c>
      <c r="AR21" s="133">
        <f t="shared" si="1"/>
        <v>0</v>
      </c>
    </row>
    <row r="22" spans="1:44" ht="15.75" thickBot="1" x14ac:dyDescent="0.3">
      <c r="A22" s="44" t="s">
        <v>1178</v>
      </c>
      <c r="B22" s="12" t="str">
        <f>IFERROR(VLOOKUP(B$20,DataTable_Economic[],2,FALSE),"")</f>
        <v/>
      </c>
      <c r="C22" s="12" t="str">
        <f>IFERROR(VLOOKUP(C$20,DataTable_Economic[],2,FALSE),"")</f>
        <v/>
      </c>
      <c r="D22" s="12" t="str">
        <f>IFERROR(VLOOKUP(D$20,DataTable_Economic[],2,FALSE),"")</f>
        <v/>
      </c>
      <c r="E22" s="10" t="str">
        <f>IFERROR(VLOOKUP(E$20,DataTable_Economic[],2,FALSE),"")</f>
        <v/>
      </c>
      <c r="F22" s="160"/>
      <c r="G22" s="45"/>
      <c r="H22" s="202"/>
      <c r="I22" s="205"/>
      <c r="AA22" s="102" t="s">
        <v>703</v>
      </c>
      <c r="AD22" s="217"/>
      <c r="AE22" s="220"/>
      <c r="AF22" s="220"/>
      <c r="AG22" s="220"/>
      <c r="AH22" s="226"/>
      <c r="AI22" s="20"/>
      <c r="AJ22" s="20" t="s">
        <v>737</v>
      </c>
      <c r="AK22" s="129">
        <v>140.88999999999999</v>
      </c>
      <c r="AL22" s="130">
        <v>3500</v>
      </c>
      <c r="AM22" s="131">
        <f t="shared" si="0"/>
        <v>0</v>
      </c>
      <c r="AN22" s="20"/>
      <c r="AO22" s="20" t="s">
        <v>740</v>
      </c>
      <c r="AP22" s="129">
        <v>81.239999999999995</v>
      </c>
      <c r="AQ22" s="130">
        <v>5504</v>
      </c>
      <c r="AR22" s="133">
        <f t="shared" si="1"/>
        <v>0</v>
      </c>
    </row>
    <row r="23" spans="1:44" ht="18" x14ac:dyDescent="0.25">
      <c r="A23" s="44" t="s">
        <v>1075</v>
      </c>
      <c r="B23" s="13" t="str">
        <f>IFERROR(VLOOKUP(B$20,DataTable_Economic[],3,FALSE),"")</f>
        <v/>
      </c>
      <c r="C23" s="13" t="str">
        <f>IFERROR(VLOOKUP(C$20,DataTable_Economic[],3,FALSE),"")</f>
        <v/>
      </c>
      <c r="D23" s="13" t="str">
        <f>IFERROR(VLOOKUP(D$20,DataTable_Economic[],3,FALSE),"")</f>
        <v/>
      </c>
      <c r="E23" s="13"/>
      <c r="F23" s="161" t="str" cm="1">
        <f t="array" ref="F23">IF((AND(B23:E23="")),"",(IF($F$21=1, SUMPRODUCT(--ISNUMBER(B23:E23),$B$21:$E$21,B23:E23), "")))</f>
        <v/>
      </c>
      <c r="G23" s="46" t="s">
        <v>1076</v>
      </c>
      <c r="H23" s="47">
        <v>3.1300000000000001E-2</v>
      </c>
      <c r="I23" s="48" t="str">
        <f>IF(F23="", "",(IF(F23&lt;=H23, "Yes", "No")))</f>
        <v/>
      </c>
      <c r="AA23" s="102" t="s">
        <v>705</v>
      </c>
      <c r="AD23" s="217"/>
      <c r="AE23" s="220"/>
      <c r="AF23" s="220"/>
      <c r="AG23" s="220"/>
      <c r="AH23" s="226"/>
      <c r="AI23" s="20"/>
      <c r="AJ23" s="20" t="s">
        <v>738</v>
      </c>
      <c r="AK23" s="129">
        <v>99</v>
      </c>
      <c r="AL23" s="130">
        <v>1986</v>
      </c>
      <c r="AM23" s="131">
        <f t="shared" si="0"/>
        <v>0</v>
      </c>
      <c r="AN23" s="20"/>
      <c r="AO23" s="20" t="s">
        <v>741</v>
      </c>
      <c r="AP23" s="129">
        <v>81.099999999999994</v>
      </c>
      <c r="AQ23" s="130">
        <v>1680</v>
      </c>
      <c r="AR23" s="133">
        <f t="shared" si="1"/>
        <v>0</v>
      </c>
    </row>
    <row r="24" spans="1:44" ht="18" x14ac:dyDescent="0.25">
      <c r="A24" s="49" t="s">
        <v>699</v>
      </c>
      <c r="B24" s="14" t="str">
        <f>IFERROR(VLOOKUP(B$20,DataTable_Economic[],4,FALSE),"")</f>
        <v/>
      </c>
      <c r="C24" s="14" t="str">
        <f>IFERROR(VLOOKUP(C$20,DataTable_Economic[],4,FALSE),"")</f>
        <v/>
      </c>
      <c r="D24" s="14" t="str">
        <f>IFERROR(VLOOKUP(D$20,DataTable_Economic[],4,FALSE),"")</f>
        <v/>
      </c>
      <c r="E24" s="14" t="str">
        <f>IFERROR(VLOOKUP(E$20,DataTable_Economic[],4,FALSE),"")</f>
        <v/>
      </c>
      <c r="F24" s="142" t="str" cm="1">
        <f t="array" ref="F24">IF((AND(B24:E24="")),"",(IF($F$21=1, SUMPRODUCT(--ISNUMBER(B24:E24),$B$21:$E$21,B24:E24), "")))</f>
        <v/>
      </c>
      <c r="G24" s="50" t="s">
        <v>1077</v>
      </c>
      <c r="H24" s="51">
        <v>13.7</v>
      </c>
      <c r="I24" s="48" t="str">
        <f>IF(F24="", "",(IF(F24&gt;=H24, "Yes", "No")))</f>
        <v/>
      </c>
      <c r="AD24" s="217"/>
      <c r="AE24" s="220"/>
      <c r="AF24" s="220"/>
      <c r="AG24" s="220"/>
      <c r="AH24" s="226"/>
      <c r="AI24" s="20"/>
      <c r="AJ24" s="20" t="s">
        <v>739</v>
      </c>
      <c r="AK24" s="129">
        <v>101.95</v>
      </c>
      <c r="AL24" s="130">
        <v>882</v>
      </c>
      <c r="AM24" s="131">
        <f t="shared" si="0"/>
        <v>0</v>
      </c>
      <c r="AN24" s="20"/>
      <c r="AO24" s="20" t="s">
        <v>742</v>
      </c>
      <c r="AP24" s="129">
        <v>91.75</v>
      </c>
      <c r="AQ24" s="130">
        <v>800</v>
      </c>
      <c r="AR24" s="133">
        <f t="shared" si="1"/>
        <v>0</v>
      </c>
    </row>
    <row r="25" spans="1:44" ht="18.75" thickBot="1" x14ac:dyDescent="0.3">
      <c r="A25" s="49" t="s">
        <v>1078</v>
      </c>
      <c r="B25" s="15" t="str">
        <f>IFERROR(VLOOKUP(B$20,DataTable_Economic[],5,FALSE),"")</f>
        <v/>
      </c>
      <c r="C25" s="15" t="str">
        <f>IFERROR(VLOOKUP(C$20,DataTable_Economic[],5,FALSE),"")</f>
        <v/>
      </c>
      <c r="D25" s="15" t="str">
        <f>IFERROR(VLOOKUP(D$20,DataTable_Economic[],5,FALSE),"")</f>
        <v/>
      </c>
      <c r="E25" s="15" t="str">
        <f>IFERROR(VLOOKUP(E$20,DataTable_Economic[],5,FALSE),"")</f>
        <v/>
      </c>
      <c r="F25" s="52" t="str" cm="1">
        <f t="array" ref="F25">IF((AND(B25:E25="")),"",(IF($F$21=1, SUMPRODUCT(--ISNUMBER(B25:E25),$B$21:$E$21,B25:E25), "")))</f>
        <v/>
      </c>
      <c r="G25" s="46" t="s">
        <v>1076</v>
      </c>
      <c r="H25" s="53">
        <v>60516</v>
      </c>
      <c r="I25" s="48" t="str">
        <f>IF(F25="", "",(IF(F25&lt;=H25, "Yes", "No")))</f>
        <v/>
      </c>
      <c r="AD25" s="218"/>
      <c r="AE25" s="221"/>
      <c r="AF25" s="221"/>
      <c r="AG25" s="221"/>
      <c r="AH25" s="227"/>
      <c r="AI25" s="20"/>
      <c r="AJ25" s="20" t="s">
        <v>740</v>
      </c>
      <c r="AK25" s="129">
        <v>81.239999999999995</v>
      </c>
      <c r="AL25" s="130">
        <v>5585</v>
      </c>
      <c r="AM25" s="131">
        <f t="shared" si="0"/>
        <v>0</v>
      </c>
      <c r="AN25" s="20"/>
      <c r="AO25" s="20" t="s">
        <v>743</v>
      </c>
      <c r="AP25" s="129">
        <v>78.75</v>
      </c>
      <c r="AQ25" s="130">
        <v>2037</v>
      </c>
      <c r="AR25" s="133">
        <f t="shared" si="1"/>
        <v>0</v>
      </c>
    </row>
    <row r="26" spans="1:44" ht="18" x14ac:dyDescent="0.25">
      <c r="A26" s="49" t="s">
        <v>1079</v>
      </c>
      <c r="B26" s="14" t="str">
        <f>IFERROR(VLOOKUP(B$20,DataTable_Economic[],6,FALSE),"")</f>
        <v/>
      </c>
      <c r="C26" s="14" t="str">
        <f>IFERROR(VLOOKUP(C$20,DataTable_Economic[],6,FALSE),"")</f>
        <v/>
      </c>
      <c r="D26" s="14" t="str">
        <f>IFERROR(VLOOKUP(D$20,DataTable_Economic[],6,FALSE),"")</f>
        <v/>
      </c>
      <c r="E26" s="14" t="str">
        <f>IFERROR(VLOOKUP(E$20,DataTable_Economic[],6,FALSE),"")</f>
        <v/>
      </c>
      <c r="F26" s="142" t="str" cm="1">
        <f t="array" ref="F26">IF((AND(B26:E26="")),"",(IF($F$21=1, SUMPRODUCT(--ISNUMBER(B26:E26),$B$21:$E$21,B26:E26), "")))</f>
        <v/>
      </c>
      <c r="G26" s="46" t="s">
        <v>1077</v>
      </c>
      <c r="H26" s="51">
        <v>4.9000000000000004</v>
      </c>
      <c r="I26" s="48" t="str">
        <f>IF(F26="", "",(IF(F26&gt;=H26, "Yes", "No")))</f>
        <v/>
      </c>
      <c r="AD26" s="112" t="s">
        <v>709</v>
      </c>
      <c r="AE26" s="105" t="str">
        <f>"&gt; $"&amp;EFC_99P</f>
        <v>&gt; $148</v>
      </c>
      <c r="AF26" s="106">
        <v>1</v>
      </c>
      <c r="AG26" s="105" t="str">
        <f>"&gt; $"&amp;EFC_99P</f>
        <v>&gt; $148</v>
      </c>
      <c r="AH26" s="107">
        <v>1</v>
      </c>
      <c r="AI26" s="20"/>
      <c r="AJ26" s="20" t="s">
        <v>741</v>
      </c>
      <c r="AK26" s="129">
        <v>81.099999999999994</v>
      </c>
      <c r="AL26" s="130">
        <v>2031</v>
      </c>
      <c r="AM26" s="131">
        <f t="shared" si="0"/>
        <v>0</v>
      </c>
      <c r="AN26" s="20"/>
      <c r="AO26" s="20" t="s">
        <v>744</v>
      </c>
      <c r="AP26" s="129">
        <v>134.30000000000001</v>
      </c>
      <c r="AQ26" s="130">
        <v>750</v>
      </c>
      <c r="AR26" s="133">
        <f t="shared" si="1"/>
        <v>0</v>
      </c>
    </row>
    <row r="27" spans="1:44" ht="19.5" thickBot="1" x14ac:dyDescent="0.35">
      <c r="A27" s="54" t="s">
        <v>1080</v>
      </c>
      <c r="B27" s="16" t="str">
        <f>IFERROR(VLOOKUP(B$20,DataTable_Economic[],7,FALSE),"")</f>
        <v/>
      </c>
      <c r="C27" s="16" t="str">
        <f>IFERROR(VLOOKUP(C$20,DataTable_Economic[],7,FALSE),"")</f>
        <v/>
      </c>
      <c r="D27" s="16" t="str">
        <f>IFERROR(VLOOKUP(D$20,DataTable_Economic[],7,FALSE),"")</f>
        <v/>
      </c>
      <c r="E27" s="16" t="str">
        <f>IFERROR(VLOOKUP(E$20,DataTable_Economic[],7,FALSE),"")</f>
        <v/>
      </c>
      <c r="F27" s="55"/>
      <c r="G27" s="56"/>
      <c r="H27" s="57"/>
      <c r="I27" s="162" t="s">
        <v>1062</v>
      </c>
      <c r="AD27" s="113" t="s">
        <v>711</v>
      </c>
      <c r="AE27" s="92" t="str">
        <f>"$"&amp;EFC_95P&amp;" - $"&amp;EFC_99P</f>
        <v>$129 - $148</v>
      </c>
      <c r="AF27" s="93">
        <v>1</v>
      </c>
      <c r="AG27" s="92" t="str">
        <f>"$"&amp;EFC_95P&amp;" - $"&amp;EFC_99P</f>
        <v>$129 - $148</v>
      </c>
      <c r="AH27" s="94">
        <v>0.75</v>
      </c>
      <c r="AI27" s="20"/>
      <c r="AJ27" s="20" t="s">
        <v>742</v>
      </c>
      <c r="AK27" s="129">
        <v>91.75</v>
      </c>
      <c r="AL27" s="130">
        <v>500</v>
      </c>
      <c r="AM27" s="131">
        <f t="shared" si="0"/>
        <v>0</v>
      </c>
      <c r="AN27" s="20"/>
      <c r="AO27" s="20" t="s">
        <v>745</v>
      </c>
      <c r="AP27" s="129">
        <v>87.12</v>
      </c>
      <c r="AQ27" s="130">
        <v>660</v>
      </c>
      <c r="AR27" s="133">
        <f t="shared" si="1"/>
        <v>0</v>
      </c>
    </row>
    <row r="28" spans="1:44" ht="18" x14ac:dyDescent="0.25">
      <c r="A28" s="58" t="s">
        <v>1081</v>
      </c>
      <c r="B28" s="53" t="str">
        <f>IF(OR(B22="",B27=""),"", (B27/B22))</f>
        <v/>
      </c>
      <c r="C28" s="53" t="str">
        <f>IF(OR(C22="",C27=""),"", (C27/C22))</f>
        <v/>
      </c>
      <c r="D28" s="53" t="str">
        <f>IF(OR(D22="",D27=""),"", (D27/D22))</f>
        <v/>
      </c>
      <c r="E28" s="59" t="str">
        <f>IF(OR(E22="",E27=""),"", (E27/E22))</f>
        <v/>
      </c>
      <c r="F28" s="60" t="str" cm="1">
        <f t="array" ref="F28">IF((AND(B28:E28="")),"",(IF($F$21=1, SUMPRODUCT(--ISNUMBER(B28:E28),$B$21:$E$21,B28:E28), "")))</f>
        <v/>
      </c>
      <c r="G28" s="61" t="s">
        <v>1076</v>
      </c>
      <c r="H28" s="62">
        <v>133263.9498957367</v>
      </c>
      <c r="I28" s="63" t="str">
        <f>IF(OR(F28="", F28=0),"",(IF(F28&lt;=H28, "Yes", "No")))</f>
        <v/>
      </c>
      <c r="AD28" s="113" t="s">
        <v>712</v>
      </c>
      <c r="AE28" s="92" t="str">
        <f>"$"&amp;EFC_85P&amp;" - $"&amp;EFC_95P</f>
        <v>$107 - $129</v>
      </c>
      <c r="AF28" s="93">
        <v>0.75</v>
      </c>
      <c r="AG28" s="92" t="str">
        <f>"$"&amp;EFC_85P&amp;" - $"&amp;EFC_95P</f>
        <v>$107 - $129</v>
      </c>
      <c r="AH28" s="94">
        <v>0.5</v>
      </c>
      <c r="AI28" s="20"/>
      <c r="AJ28" s="20" t="s">
        <v>743</v>
      </c>
      <c r="AK28" s="129">
        <v>78.75</v>
      </c>
      <c r="AL28" s="130">
        <v>2353</v>
      </c>
      <c r="AM28" s="131">
        <f t="shared" si="0"/>
        <v>0</v>
      </c>
      <c r="AN28" s="20"/>
      <c r="AO28" s="20" t="s">
        <v>746</v>
      </c>
      <c r="AP28" s="129">
        <v>57</v>
      </c>
      <c r="AQ28" s="130">
        <v>755</v>
      </c>
      <c r="AR28" s="133">
        <f t="shared" si="1"/>
        <v>0</v>
      </c>
    </row>
    <row r="29" spans="1:44" ht="31.5" customHeight="1" thickBot="1" x14ac:dyDescent="0.3">
      <c r="A29" s="190" t="str">
        <f>IF(AC_Step2_Running_Total_Passed,
          IF(AC_Step3_Completed,
                IF(AC_Step3_Passed,"","You are only eligible for SRF Principal Forgiveness/SRP grant if you receive 4.C.4 points or BIL EC funding. You are eligible for loans."),
                "Complete Step 3. Select the local governments within your service area and their coverage (% of service area). Total coverage must equal 100%. Parameters should not be empty."),
          ""
       )</f>
        <v/>
      </c>
      <c r="B29" s="191"/>
      <c r="C29" s="191"/>
      <c r="D29" s="191"/>
      <c r="E29" s="191"/>
      <c r="F29" s="206" t="s">
        <v>1082</v>
      </c>
      <c r="G29" s="206"/>
      <c r="H29" s="206"/>
      <c r="I29" s="157" t="str" cm="1">
        <f t="array" ref="I29">IF(AND(I23:I28&lt;&gt;""),COUNTIF(I23:I28,"=Yes"),"")</f>
        <v/>
      </c>
      <c r="AD29" s="113" t="s">
        <v>713</v>
      </c>
      <c r="AE29" s="92" t="str">
        <f>"$"&amp;EFC_70P&amp;" - $"&amp;EFC_85P</f>
        <v>$90 - $107</v>
      </c>
      <c r="AF29" s="93">
        <v>0.5</v>
      </c>
      <c r="AG29" s="92" t="str">
        <f>"$"&amp;EFC_70P&amp;" - $"&amp;EFC_85P</f>
        <v>$90 - $107</v>
      </c>
      <c r="AH29" s="94">
        <v>0.25</v>
      </c>
      <c r="AI29" s="32"/>
      <c r="AJ29" s="20" t="s">
        <v>744</v>
      </c>
      <c r="AK29" s="129">
        <v>134.30000000000001</v>
      </c>
      <c r="AL29" s="130">
        <v>750</v>
      </c>
      <c r="AM29" s="131">
        <f t="shared" si="0"/>
        <v>0</v>
      </c>
      <c r="AN29" s="20"/>
      <c r="AO29" s="20" t="s">
        <v>747</v>
      </c>
      <c r="AP29" s="129">
        <v>61.400000000000006</v>
      </c>
      <c r="AQ29" s="130">
        <v>505</v>
      </c>
      <c r="AR29" s="133">
        <f t="shared" si="1"/>
        <v>0</v>
      </c>
    </row>
    <row r="30" spans="1:44" ht="18" customHeight="1" thickBot="1" x14ac:dyDescent="0.3">
      <c r="F30" s="156"/>
      <c r="G30" s="156"/>
      <c r="H30" s="156"/>
      <c r="AD30" s="113" t="s">
        <v>714</v>
      </c>
      <c r="AE30" s="92" t="str">
        <f>"$"&amp;EFC_50P&amp;" - $"&amp;EFC_70P</f>
        <v>$79 - $90</v>
      </c>
      <c r="AF30" s="93">
        <v>0.25</v>
      </c>
      <c r="AG30" s="92" t="str">
        <f>"$"&amp;EFC_50P&amp;" - $"&amp;EFC_70P</f>
        <v>$79 - $90</v>
      </c>
      <c r="AH30" s="94">
        <v>0</v>
      </c>
      <c r="AI30" s="20"/>
      <c r="AJ30" s="20" t="s">
        <v>748</v>
      </c>
      <c r="AK30" s="129">
        <v>93</v>
      </c>
      <c r="AL30" s="130">
        <v>650</v>
      </c>
      <c r="AM30" s="131">
        <f t="shared" si="0"/>
        <v>0</v>
      </c>
      <c r="AN30" s="20"/>
      <c r="AO30" s="20" t="s">
        <v>749</v>
      </c>
      <c r="AP30" s="129">
        <v>55.43</v>
      </c>
      <c r="AQ30" s="130">
        <v>1038</v>
      </c>
      <c r="AR30" s="133">
        <f t="shared" si="1"/>
        <v>0</v>
      </c>
    </row>
    <row r="31" spans="1:44" ht="19.5" thickBot="1" x14ac:dyDescent="0.35">
      <c r="A31" s="28" t="s">
        <v>1182</v>
      </c>
      <c r="B31" s="64"/>
      <c r="AD31" s="114" t="s">
        <v>715</v>
      </c>
      <c r="AE31" s="95" t="str">
        <f>"$0 - $"&amp;EFC_50P</f>
        <v>$0 - $79</v>
      </c>
      <c r="AF31" s="96">
        <v>0</v>
      </c>
      <c r="AG31" s="95" t="str">
        <f>"$0 - $"&amp;EFC_50P</f>
        <v>$0 - $79</v>
      </c>
      <c r="AH31" s="97">
        <v>0</v>
      </c>
      <c r="AI31" s="20"/>
      <c r="AJ31" s="20" t="s">
        <v>745</v>
      </c>
      <c r="AK31" s="129">
        <v>87.12</v>
      </c>
      <c r="AL31" s="130">
        <v>795</v>
      </c>
      <c r="AM31" s="131">
        <f t="shared" si="0"/>
        <v>0</v>
      </c>
      <c r="AN31" s="20"/>
      <c r="AO31" s="20" t="s">
        <v>750</v>
      </c>
      <c r="AP31" s="129">
        <v>78.760000000000005</v>
      </c>
      <c r="AQ31" s="130">
        <v>1944</v>
      </c>
      <c r="AR31" s="133">
        <f t="shared" si="1"/>
        <v>0</v>
      </c>
    </row>
    <row r="32" spans="1:44" ht="16.5" thickBot="1" x14ac:dyDescent="0.3">
      <c r="A32" s="30" t="s">
        <v>1183</v>
      </c>
      <c r="B32" s="65"/>
      <c r="AA32" s="87"/>
      <c r="AD32" s="87" t="s">
        <v>1113</v>
      </c>
      <c r="AE32" s="222" t="e">
        <f>IF(AC_Step5_Running_Total_Passed,
         IF(AI_Effective_Combined_Bill&lt;=EFC_50P,
               0,
              IF(AI_Effective_Combined_Bill&lt;=EFC_70P,
                   0.25,
                   IF(AI_Effective_Combined_Bill&lt;=EFC_85P,
                         0.5,
                         IF(AI_Effective_Combined_Bill&lt;=EFC_95P,0.75,1)
                        )
                    )
              ),
            NA()
          )</f>
        <v>#N/A</v>
      </c>
      <c r="AF32" s="223"/>
      <c r="AG32" s="222" t="e">
        <f>IF(AC_Step5_Running_Total_Passed,
        IF(AC_PCPCPM+AI_Effective_Combined_Bill&lt;=EFC_70P,
             0,
             IF(AC_PCPCPM+AI_Effective_Combined_Bill&lt;=EFC_85P,
                  0.25,
                  IF(AC_PCPCPM+AI_Effective_Combined_Bill&lt;=EFC_95P,
                       0.5,
                       IF(AC_PCPCPM+AI_Effective_Combined_Bill&lt;=EFC_99P,0.75,1)
                       )
                 )
             ),
            NA()
         )</f>
        <v>#N/A</v>
      </c>
      <c r="AH32" s="223"/>
      <c r="AI32" s="84"/>
      <c r="AJ32" s="20" t="s">
        <v>746</v>
      </c>
      <c r="AK32" s="129">
        <v>57</v>
      </c>
      <c r="AL32" s="130">
        <v>922</v>
      </c>
      <c r="AM32" s="131">
        <f t="shared" si="0"/>
        <v>0</v>
      </c>
      <c r="AN32" s="20"/>
      <c r="AO32" s="20" t="s">
        <v>751</v>
      </c>
      <c r="AP32" s="129">
        <v>74.5</v>
      </c>
      <c r="AQ32" s="130">
        <v>34</v>
      </c>
      <c r="AR32" s="133">
        <f t="shared" si="1"/>
        <v>0</v>
      </c>
    </row>
    <row r="33" spans="1:44" ht="18.75" thickBot="1" x14ac:dyDescent="0.4">
      <c r="A33" s="66" t="s">
        <v>1083</v>
      </c>
      <c r="B33" s="138"/>
      <c r="D33" s="67"/>
      <c r="AD33" s="87" t="s">
        <v>1114</v>
      </c>
      <c r="AE33" s="213" t="str">
        <f>IF(AC_Step5_Running_Total_Passed,MAX(AE32:AH32),"Complete the steps above to determine.")</f>
        <v>Complete the steps above to determine.</v>
      </c>
      <c r="AF33" s="214"/>
      <c r="AG33" s="214"/>
      <c r="AH33" s="215"/>
      <c r="AJ33" s="20" t="s">
        <v>747</v>
      </c>
      <c r="AK33" s="129">
        <v>61.400000000000006</v>
      </c>
      <c r="AL33" s="130">
        <v>772</v>
      </c>
      <c r="AM33" s="131">
        <f t="shared" si="0"/>
        <v>0</v>
      </c>
      <c r="AN33" s="20"/>
      <c r="AO33" s="20" t="s">
        <v>752</v>
      </c>
      <c r="AP33" s="129">
        <v>61.5</v>
      </c>
      <c r="AQ33" s="130">
        <v>233</v>
      </c>
      <c r="AR33" s="133">
        <f t="shared" si="1"/>
        <v>0</v>
      </c>
    </row>
    <row r="34" spans="1:44" ht="18" x14ac:dyDescent="0.35">
      <c r="A34" s="66" t="s">
        <v>1084</v>
      </c>
      <c r="B34" s="138"/>
      <c r="AH34" s="20"/>
      <c r="AI34" s="20"/>
      <c r="AJ34" s="20" t="s">
        <v>749</v>
      </c>
      <c r="AK34" s="129">
        <v>55.43</v>
      </c>
      <c r="AL34" s="130">
        <v>1159</v>
      </c>
      <c r="AM34" s="131">
        <f t="shared" si="0"/>
        <v>0</v>
      </c>
      <c r="AN34" s="20"/>
      <c r="AO34" s="20" t="s">
        <v>753</v>
      </c>
      <c r="AP34" s="129">
        <v>66.45</v>
      </c>
      <c r="AQ34" s="130">
        <v>4531</v>
      </c>
      <c r="AR34" s="133">
        <f t="shared" si="1"/>
        <v>0</v>
      </c>
    </row>
    <row r="35" spans="1:44" ht="18" x14ac:dyDescent="0.35">
      <c r="A35" s="66" t="s">
        <v>1180</v>
      </c>
      <c r="B35" s="138"/>
      <c r="AF35" s="163" t="s">
        <v>1132</v>
      </c>
      <c r="AG35" s="163"/>
      <c r="AH35" s="20"/>
      <c r="AI35" s="20"/>
      <c r="AJ35" s="20" t="s">
        <v>750</v>
      </c>
      <c r="AK35" s="129">
        <v>78.760000000000005</v>
      </c>
      <c r="AL35" s="130">
        <v>2391</v>
      </c>
      <c r="AM35" s="131">
        <f t="shared" si="0"/>
        <v>0</v>
      </c>
      <c r="AN35" s="20"/>
      <c r="AO35" s="20" t="s">
        <v>754</v>
      </c>
      <c r="AP35" s="129">
        <v>76.650000000000006</v>
      </c>
      <c r="AQ35" s="130">
        <v>524</v>
      </c>
      <c r="AR35" s="133">
        <f t="shared" si="1"/>
        <v>0</v>
      </c>
    </row>
    <row r="36" spans="1:44" ht="18" x14ac:dyDescent="0.35">
      <c r="A36" s="66" t="s">
        <v>1181</v>
      </c>
      <c r="B36" s="138"/>
      <c r="AF36" s="145" t="s">
        <v>1133</v>
      </c>
      <c r="AG36" s="146" t="s">
        <v>1134</v>
      </c>
      <c r="AH36" s="20"/>
      <c r="AI36" s="20"/>
      <c r="AJ36" s="20" t="s">
        <v>751</v>
      </c>
      <c r="AK36" s="129">
        <v>74.5</v>
      </c>
      <c r="AL36" s="130">
        <v>69</v>
      </c>
      <c r="AM36" s="131">
        <f t="shared" si="0"/>
        <v>0</v>
      </c>
      <c r="AN36" s="20"/>
      <c r="AO36" s="20" t="s">
        <v>755</v>
      </c>
      <c r="AP36" s="129">
        <v>103</v>
      </c>
      <c r="AQ36" s="130">
        <v>4389</v>
      </c>
      <c r="AR36" s="133">
        <f t="shared" si="1"/>
        <v>0</v>
      </c>
    </row>
    <row r="37" spans="1:44" x14ac:dyDescent="0.25">
      <c r="A37" s="66" t="s">
        <v>1184</v>
      </c>
      <c r="B37" s="138"/>
      <c r="AF37" s="145" t="s">
        <v>1135</v>
      </c>
      <c r="AG37" s="146" t="s">
        <v>1136</v>
      </c>
      <c r="AH37" s="20"/>
      <c r="AI37" s="20"/>
      <c r="AJ37" s="20" t="s">
        <v>752</v>
      </c>
      <c r="AK37" s="129">
        <v>61.5</v>
      </c>
      <c r="AL37" s="130">
        <v>283</v>
      </c>
      <c r="AM37" s="131">
        <f t="shared" si="0"/>
        <v>0</v>
      </c>
      <c r="AN37" s="20"/>
      <c r="AO37" s="20" t="s">
        <v>756</v>
      </c>
      <c r="AP37" s="129">
        <v>60.5</v>
      </c>
      <c r="AQ37" s="130">
        <v>558</v>
      </c>
      <c r="AR37" s="133">
        <f t="shared" si="1"/>
        <v>0</v>
      </c>
    </row>
    <row r="38" spans="1:44" ht="18" x14ac:dyDescent="0.35">
      <c r="A38" s="68" t="s">
        <v>1085</v>
      </c>
      <c r="B38" s="69" t="str">
        <f>IF(AC_Step4_Completed,
             (FIF_Operating_Revenues/
                  (FIF_Total_Expenditures + FIF_Dept_Principal + FIF_Interest + (AI_Project_Cost/20))
               ),
              ""
        )</f>
        <v/>
      </c>
      <c r="AF38" s="145" t="s">
        <v>1137</v>
      </c>
      <c r="AG38" s="146" t="s">
        <v>1138</v>
      </c>
      <c r="AH38" s="20"/>
      <c r="AI38" s="101"/>
      <c r="AJ38" s="20" t="s">
        <v>753</v>
      </c>
      <c r="AK38" s="129">
        <v>66.45</v>
      </c>
      <c r="AL38" s="130">
        <v>4578</v>
      </c>
      <c r="AM38" s="131">
        <f t="shared" si="0"/>
        <v>0</v>
      </c>
      <c r="AN38" s="20"/>
      <c r="AO38" s="20" t="s">
        <v>757</v>
      </c>
      <c r="AP38" s="129">
        <v>65.2</v>
      </c>
      <c r="AQ38" s="130">
        <v>94</v>
      </c>
      <c r="AR38" s="133">
        <f t="shared" si="1"/>
        <v>0</v>
      </c>
    </row>
    <row r="39" spans="1:44" ht="15.75" customHeight="1" x14ac:dyDescent="0.25">
      <c r="A39" s="165" t="str">
        <f>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39" s="166"/>
      <c r="C39" s="124"/>
      <c r="D39" s="124"/>
      <c r="E39" s="124"/>
      <c r="F39" s="124"/>
      <c r="AF39" s="145" t="s">
        <v>1139</v>
      </c>
      <c r="AG39" s="146" t="s">
        <v>1140</v>
      </c>
      <c r="AH39" s="20"/>
      <c r="AI39" s="101"/>
      <c r="AJ39" s="20" t="s">
        <v>754</v>
      </c>
      <c r="AK39" s="129">
        <v>76.650000000000006</v>
      </c>
      <c r="AL39" s="130">
        <v>689</v>
      </c>
      <c r="AM39" s="131">
        <f t="shared" si="0"/>
        <v>0</v>
      </c>
      <c r="AN39" s="20"/>
      <c r="AO39" s="20" t="s">
        <v>72</v>
      </c>
      <c r="AP39" s="129">
        <v>78.25</v>
      </c>
      <c r="AQ39" s="130">
        <v>13841</v>
      </c>
      <c r="AR39" s="133">
        <f t="shared" si="1"/>
        <v>0</v>
      </c>
    </row>
    <row r="40" spans="1:44" ht="15" customHeight="1" x14ac:dyDescent="0.25">
      <c r="A40" s="165"/>
      <c r="B40" s="166"/>
      <c r="C40" s="122"/>
      <c r="D40" s="122"/>
      <c r="E40" s="122"/>
      <c r="F40" s="122"/>
      <c r="AF40" s="145" t="s">
        <v>1141</v>
      </c>
      <c r="AG40" s="146" t="s">
        <v>1142</v>
      </c>
      <c r="AH40" s="20"/>
      <c r="AI40" s="101"/>
      <c r="AJ40" s="20" t="s">
        <v>755</v>
      </c>
      <c r="AK40" s="129">
        <v>103</v>
      </c>
      <c r="AL40" s="130">
        <v>5170</v>
      </c>
      <c r="AM40" s="131">
        <f t="shared" si="0"/>
        <v>0</v>
      </c>
      <c r="AN40" s="20"/>
      <c r="AO40" s="20" t="s">
        <v>758</v>
      </c>
      <c r="AP40" s="129">
        <v>57.84</v>
      </c>
      <c r="AQ40" s="130">
        <v>1144</v>
      </c>
      <c r="AR40" s="133">
        <f t="shared" si="1"/>
        <v>0</v>
      </c>
    </row>
    <row r="41" spans="1:44" ht="15.75" thickBot="1" x14ac:dyDescent="0.3">
      <c r="A41" s="167"/>
      <c r="B41" s="168"/>
      <c r="C41" s="122"/>
      <c r="D41" s="122"/>
      <c r="E41" s="122"/>
      <c r="F41" s="122"/>
      <c r="AF41" s="145" t="s">
        <v>1143</v>
      </c>
      <c r="AG41" s="146" t="s">
        <v>1144</v>
      </c>
      <c r="AH41" s="20"/>
      <c r="AI41" s="101"/>
      <c r="AJ41" s="20" t="s">
        <v>756</v>
      </c>
      <c r="AK41" s="129">
        <v>60.5</v>
      </c>
      <c r="AL41" s="130">
        <v>653</v>
      </c>
      <c r="AM41" s="131">
        <f t="shared" si="0"/>
        <v>0</v>
      </c>
      <c r="AN41" s="20"/>
      <c r="AO41" s="20" t="s">
        <v>759</v>
      </c>
      <c r="AP41" s="129">
        <v>69.900000000000006</v>
      </c>
      <c r="AQ41" s="130">
        <v>1352</v>
      </c>
      <c r="AR41" s="133">
        <f t="shared" si="1"/>
        <v>0</v>
      </c>
    </row>
    <row r="42" spans="1:44" ht="15.75" thickBot="1" x14ac:dyDescent="0.3">
      <c r="A42" s="123"/>
      <c r="B42" s="123"/>
      <c r="C42" s="122"/>
      <c r="D42" s="122"/>
      <c r="E42" s="122"/>
      <c r="F42" s="122"/>
      <c r="AF42" s="145" t="s">
        <v>1145</v>
      </c>
      <c r="AG42" s="146" t="s">
        <v>1146</v>
      </c>
      <c r="AH42" s="20"/>
      <c r="AI42" s="20"/>
      <c r="AJ42" s="20" t="s">
        <v>757</v>
      </c>
      <c r="AK42" s="129">
        <v>65.2</v>
      </c>
      <c r="AL42" s="130">
        <v>231</v>
      </c>
      <c r="AM42" s="131">
        <f t="shared" si="0"/>
        <v>0</v>
      </c>
      <c r="AN42" s="20"/>
      <c r="AO42" s="20" t="s">
        <v>80</v>
      </c>
      <c r="AP42" s="129">
        <v>98.6</v>
      </c>
      <c r="AQ42" s="130">
        <v>149</v>
      </c>
      <c r="AR42" s="133">
        <f t="shared" si="1"/>
        <v>0</v>
      </c>
    </row>
    <row r="43" spans="1:44" ht="18.75" x14ac:dyDescent="0.3">
      <c r="A43" s="28" t="s">
        <v>1086</v>
      </c>
      <c r="B43" s="29"/>
      <c r="C43" s="29"/>
      <c r="D43" s="64"/>
      <c r="E43" s="70" t="s">
        <v>1087</v>
      </c>
      <c r="F43" s="71"/>
      <c r="AF43" s="145" t="s">
        <v>1147</v>
      </c>
      <c r="AG43" s="146" t="s">
        <v>1148</v>
      </c>
      <c r="AH43" s="20"/>
      <c r="AI43" s="101"/>
      <c r="AJ43" s="20" t="s">
        <v>72</v>
      </c>
      <c r="AK43" s="129">
        <v>78.25</v>
      </c>
      <c r="AL43" s="130">
        <v>36028</v>
      </c>
      <c r="AM43" s="131">
        <f t="shared" si="0"/>
        <v>0</v>
      </c>
      <c r="AN43" s="20"/>
      <c r="AO43" s="132" t="s">
        <v>760</v>
      </c>
      <c r="AP43" s="129">
        <v>45.900000000000006</v>
      </c>
      <c r="AQ43" s="130">
        <v>21152</v>
      </c>
      <c r="AR43" s="133">
        <f t="shared" si="1"/>
        <v>0</v>
      </c>
    </row>
    <row r="44" spans="1:44" ht="17.25" customHeight="1" x14ac:dyDescent="0.25">
      <c r="A44" s="196" t="s">
        <v>1119</v>
      </c>
      <c r="B44" s="197"/>
      <c r="C44" s="198"/>
      <c r="D44" s="199"/>
      <c r="E44" s="72" t="s">
        <v>1088</v>
      </c>
      <c r="F44" s="73" t="s">
        <v>1089</v>
      </c>
      <c r="AB44" s="20"/>
      <c r="AF44" s="145" t="s">
        <v>1149</v>
      </c>
      <c r="AG44" s="146" t="s">
        <v>1150</v>
      </c>
      <c r="AH44" s="20"/>
      <c r="AI44" s="101"/>
      <c r="AJ44" s="20" t="s">
        <v>73</v>
      </c>
      <c r="AK44" s="129">
        <v>69.55</v>
      </c>
      <c r="AL44" s="130">
        <v>8076</v>
      </c>
      <c r="AM44" s="131">
        <f t="shared" si="0"/>
        <v>0</v>
      </c>
      <c r="AN44" s="20"/>
      <c r="AO44" s="20" t="s">
        <v>761</v>
      </c>
      <c r="AP44" s="129">
        <v>71.86</v>
      </c>
      <c r="AQ44" s="130">
        <v>1051</v>
      </c>
      <c r="AR44" s="133">
        <f t="shared" si="1"/>
        <v>0</v>
      </c>
    </row>
    <row r="45" spans="1:44" ht="16.5" thickBot="1" x14ac:dyDescent="0.3">
      <c r="A45" s="228" t="s">
        <v>1118</v>
      </c>
      <c r="B45" s="229"/>
      <c r="C45" s="230"/>
      <c r="D45" s="231"/>
      <c r="E45" s="139"/>
      <c r="F45" s="140"/>
      <c r="AB45" s="20"/>
      <c r="AF45" s="145" t="s">
        <v>1151</v>
      </c>
      <c r="AG45" s="146" t="s">
        <v>1152</v>
      </c>
      <c r="AI45" s="101"/>
      <c r="AJ45" s="20" t="s">
        <v>758</v>
      </c>
      <c r="AK45" s="129">
        <v>57.84</v>
      </c>
      <c r="AL45" s="130">
        <v>1552</v>
      </c>
      <c r="AM45" s="131">
        <f t="shared" si="0"/>
        <v>0</v>
      </c>
      <c r="AN45" s="20"/>
      <c r="AO45" s="20" t="s">
        <v>762</v>
      </c>
      <c r="AP45" s="129">
        <v>34.14</v>
      </c>
      <c r="AQ45" s="130">
        <v>2229</v>
      </c>
      <c r="AR45" s="133">
        <f t="shared" si="1"/>
        <v>0</v>
      </c>
    </row>
    <row r="46" spans="1:44" x14ac:dyDescent="0.25">
      <c r="A46" s="186" t="s">
        <v>1090</v>
      </c>
      <c r="B46" s="187"/>
      <c r="C46" s="158" t="str">
        <f>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6" s="145" t="s">
        <v>1153</v>
      </c>
      <c r="AG46" s="146" t="s">
        <v>1154</v>
      </c>
      <c r="AI46" s="101"/>
      <c r="AJ46" s="20" t="s">
        <v>763</v>
      </c>
      <c r="AK46" s="129">
        <v>76.3</v>
      </c>
      <c r="AL46" s="130">
        <v>274</v>
      </c>
      <c r="AM46" s="131">
        <f t="shared" si="0"/>
        <v>0</v>
      </c>
      <c r="AN46" s="20"/>
      <c r="AO46" s="20" t="s">
        <v>95</v>
      </c>
      <c r="AP46" s="129">
        <v>71.580000000000013</v>
      </c>
      <c r="AQ46" s="130">
        <v>57161</v>
      </c>
      <c r="AR46" s="133">
        <f t="shared" si="1"/>
        <v>0</v>
      </c>
    </row>
    <row r="47" spans="1:44" x14ac:dyDescent="0.25">
      <c r="A47" s="177"/>
      <c r="B47" s="178"/>
      <c r="C47" s="74"/>
      <c r="AF47" s="145" t="s">
        <v>1155</v>
      </c>
      <c r="AG47" s="146" t="s">
        <v>1156</v>
      </c>
      <c r="AI47" s="20"/>
      <c r="AJ47" s="20" t="s">
        <v>759</v>
      </c>
      <c r="AK47" s="129">
        <v>69.900000000000006</v>
      </c>
      <c r="AL47" s="130">
        <v>1427</v>
      </c>
      <c r="AM47" s="131">
        <f t="shared" si="0"/>
        <v>0</v>
      </c>
      <c r="AN47" s="20"/>
      <c r="AO47" s="20" t="s">
        <v>764</v>
      </c>
      <c r="AP47" s="129">
        <v>86</v>
      </c>
      <c r="AQ47" s="130">
        <v>4327</v>
      </c>
      <c r="AR47" s="133">
        <f t="shared" si="1"/>
        <v>0</v>
      </c>
    </row>
    <row r="48" spans="1:44" x14ac:dyDescent="0.25">
      <c r="A48" s="177" t="str">
        <f>"Number of "&amp;LOWER(AI_Project_Type)&amp;" non-residential connections:"</f>
        <v>Number of  non-residential connections:</v>
      </c>
      <c r="B48" s="178"/>
      <c r="C48" s="141"/>
      <c r="F48" s="75"/>
      <c r="AF48" s="145" t="s">
        <v>1157</v>
      </c>
      <c r="AG48" s="146" t="s">
        <v>1158</v>
      </c>
      <c r="AI48" s="20"/>
      <c r="AJ48" s="132" t="s">
        <v>80</v>
      </c>
      <c r="AK48" s="129">
        <v>98.6</v>
      </c>
      <c r="AL48" s="130">
        <v>1808</v>
      </c>
      <c r="AM48" s="131">
        <f t="shared" si="0"/>
        <v>0</v>
      </c>
      <c r="AN48" s="20"/>
      <c r="AO48" s="20" t="s">
        <v>765</v>
      </c>
      <c r="AP48" s="129">
        <v>108.05</v>
      </c>
      <c r="AQ48" s="130">
        <v>680</v>
      </c>
      <c r="AR48" s="133">
        <f t="shared" si="1"/>
        <v>0</v>
      </c>
    </row>
    <row r="49" spans="1:44" ht="15" customHeight="1" x14ac:dyDescent="0.25">
      <c r="A49" s="177" t="str">
        <f>"Calculated total number of "&amp;LOWER(AI_Project_Type)&amp;" connections:"</f>
        <v>Calculated total number of  connections:</v>
      </c>
      <c r="B49" s="178"/>
      <c r="C49" s="76" t="str">
        <f>IF(AND(ISNUMBER(AI_Connections_Res.),ISNUMBER(C48)),AI_Connections_Res.+C48,"")</f>
        <v/>
      </c>
      <c r="AF49" s="145" t="s">
        <v>1159</v>
      </c>
      <c r="AG49" s="146" t="s">
        <v>1160</v>
      </c>
      <c r="AI49" s="20"/>
      <c r="AJ49" s="20" t="s">
        <v>760</v>
      </c>
      <c r="AK49" s="129">
        <v>45.900000000000006</v>
      </c>
      <c r="AL49" s="130">
        <v>21152</v>
      </c>
      <c r="AM49" s="131">
        <f t="shared" si="0"/>
        <v>0</v>
      </c>
      <c r="AN49" s="20"/>
      <c r="AO49" s="132" t="s">
        <v>766</v>
      </c>
      <c r="AP49" s="129">
        <v>84.09</v>
      </c>
      <c r="AQ49" s="130">
        <v>56104</v>
      </c>
      <c r="AR49" s="133">
        <f t="shared" si="1"/>
        <v>0</v>
      </c>
    </row>
    <row r="50" spans="1:44" x14ac:dyDescent="0.25">
      <c r="A50" s="179"/>
      <c r="B50" s="180"/>
      <c r="C50" s="74"/>
      <c r="AI50" s="20"/>
      <c r="AJ50" s="20" t="s">
        <v>761</v>
      </c>
      <c r="AK50" s="129">
        <v>71.86</v>
      </c>
      <c r="AL50" s="130">
        <v>1482</v>
      </c>
      <c r="AM50" s="131">
        <f t="shared" si="0"/>
        <v>0</v>
      </c>
      <c r="AN50" s="20"/>
      <c r="AO50" s="20" t="s">
        <v>767</v>
      </c>
      <c r="AP50" s="129">
        <v>64.59</v>
      </c>
      <c r="AQ50" s="130">
        <v>244342</v>
      </c>
      <c r="AR50" s="133">
        <f t="shared" si="1"/>
        <v>0</v>
      </c>
    </row>
    <row r="51" spans="1:44" ht="15.75" thickBot="1" x14ac:dyDescent="0.3">
      <c r="A51" s="77"/>
      <c r="B51" s="78" t="s">
        <v>1091</v>
      </c>
      <c r="C51" s="79" t="str">
        <f>IF(AC_Step5_Running_Total_Passed,(AI_Project_Cost/AC_Connections/20/12),"")</f>
        <v/>
      </c>
      <c r="E51" s="80"/>
      <c r="AJ51" s="20" t="s">
        <v>768</v>
      </c>
      <c r="AK51" s="129">
        <v>100</v>
      </c>
      <c r="AL51" s="130">
        <v>273</v>
      </c>
      <c r="AM51" s="131">
        <f t="shared" si="0"/>
        <v>0</v>
      </c>
      <c r="AN51" s="20"/>
      <c r="AO51" s="20" t="s">
        <v>114</v>
      </c>
      <c r="AP51" s="129">
        <v>105</v>
      </c>
      <c r="AQ51" s="130">
        <v>49</v>
      </c>
      <c r="AR51" s="133">
        <f t="shared" si="1"/>
        <v>0</v>
      </c>
    </row>
    <row r="52" spans="1:44" x14ac:dyDescent="0.25">
      <c r="B52" s="81"/>
      <c r="C52" s="80"/>
      <c r="E52" s="80"/>
      <c r="AJ52" s="132" t="s">
        <v>769</v>
      </c>
      <c r="AK52" s="129">
        <v>85.52000000000001</v>
      </c>
      <c r="AL52" s="130">
        <v>351</v>
      </c>
      <c r="AM52" s="131">
        <f t="shared" si="0"/>
        <v>0</v>
      </c>
      <c r="AN52" s="20"/>
      <c r="AO52" s="20" t="s">
        <v>770</v>
      </c>
      <c r="AP52" s="129">
        <v>56.379999999999995</v>
      </c>
      <c r="AQ52" s="130">
        <v>458</v>
      </c>
      <c r="AR52" s="133">
        <f t="shared" si="1"/>
        <v>0</v>
      </c>
    </row>
    <row r="53" spans="1:44" ht="18.75" x14ac:dyDescent="0.3">
      <c r="A53" s="120" t="s">
        <v>1185</v>
      </c>
      <c r="B53" s="81"/>
      <c r="C53" s="80"/>
      <c r="E53" s="80"/>
      <c r="AJ53" s="20" t="s">
        <v>762</v>
      </c>
      <c r="AK53" s="129">
        <v>34.14</v>
      </c>
      <c r="AL53" s="130">
        <v>3187</v>
      </c>
      <c r="AM53" s="131">
        <f t="shared" si="0"/>
        <v>0</v>
      </c>
      <c r="AN53" s="20"/>
      <c r="AO53" s="20" t="s">
        <v>771</v>
      </c>
      <c r="AP53" s="129">
        <v>85.57</v>
      </c>
      <c r="AQ53" s="130">
        <v>6816</v>
      </c>
      <c r="AR53" s="133">
        <f t="shared" si="1"/>
        <v>0</v>
      </c>
    </row>
    <row r="54" spans="1:44" x14ac:dyDescent="0.25">
      <c r="A54" s="121" t="s">
        <v>1092</v>
      </c>
      <c r="B54" s="81"/>
      <c r="C54" s="80"/>
      <c r="E54" s="80"/>
      <c r="AJ54" s="20" t="s">
        <v>95</v>
      </c>
      <c r="AK54" s="129">
        <v>71.580000000000013</v>
      </c>
      <c r="AL54" s="130">
        <v>60275</v>
      </c>
      <c r="AM54" s="131">
        <f t="shared" si="0"/>
        <v>0</v>
      </c>
      <c r="AN54" s="20"/>
      <c r="AO54" s="20" t="s">
        <v>772</v>
      </c>
      <c r="AP54" s="129">
        <v>67.05</v>
      </c>
      <c r="AQ54" s="130">
        <v>380</v>
      </c>
      <c r="AR54" s="133">
        <f t="shared" si="1"/>
        <v>0</v>
      </c>
    </row>
    <row r="55" spans="1:44" ht="17.25" x14ac:dyDescent="0.25">
      <c r="A55" s="23" t="s">
        <v>1186</v>
      </c>
      <c r="B55" s="81"/>
      <c r="C55" s="80"/>
      <c r="E55" s="80"/>
      <c r="AJ55" s="20" t="s">
        <v>764</v>
      </c>
      <c r="AK55" s="129">
        <v>86</v>
      </c>
      <c r="AL55" s="130">
        <v>4327</v>
      </c>
      <c r="AM55" s="131">
        <f t="shared" si="0"/>
        <v>0</v>
      </c>
      <c r="AN55" s="20"/>
      <c r="AO55" s="20" t="s">
        <v>773</v>
      </c>
      <c r="AP55" s="129">
        <v>98.830000000000013</v>
      </c>
      <c r="AQ55" s="130">
        <v>662</v>
      </c>
      <c r="AR55" s="133">
        <f t="shared" si="1"/>
        <v>0</v>
      </c>
    </row>
    <row r="56" spans="1:44" x14ac:dyDescent="0.25">
      <c r="B56" s="81"/>
      <c r="C56" s="80"/>
      <c r="E56" s="80"/>
      <c r="AJ56" s="20" t="s">
        <v>765</v>
      </c>
      <c r="AK56" s="129">
        <v>108.05</v>
      </c>
      <c r="AL56" s="130">
        <v>1164</v>
      </c>
      <c r="AM56" s="131">
        <f t="shared" si="0"/>
        <v>0</v>
      </c>
      <c r="AN56" s="20"/>
      <c r="AO56" s="20" t="s">
        <v>774</v>
      </c>
      <c r="AP56" s="129">
        <v>61.040000000000006</v>
      </c>
      <c r="AQ56" s="130">
        <v>543</v>
      </c>
      <c r="AR56" s="133">
        <f t="shared" si="1"/>
        <v>0</v>
      </c>
    </row>
    <row r="57" spans="1:44" x14ac:dyDescent="0.25">
      <c r="A57" s="172" t="s">
        <v>1187</v>
      </c>
      <c r="B57" s="81"/>
      <c r="C57" s="80"/>
      <c r="E57" s="80"/>
      <c r="AJ57" s="20" t="s">
        <v>766</v>
      </c>
      <c r="AK57" s="129">
        <v>84.09</v>
      </c>
      <c r="AL57" s="130">
        <v>64985</v>
      </c>
      <c r="AM57" s="131">
        <f t="shared" si="0"/>
        <v>0</v>
      </c>
      <c r="AN57" s="20"/>
      <c r="AO57" s="20" t="s">
        <v>775</v>
      </c>
      <c r="AP57" s="129">
        <v>62.33</v>
      </c>
      <c r="AQ57" s="130">
        <v>32748</v>
      </c>
      <c r="AR57" s="133">
        <f t="shared" si="1"/>
        <v>0</v>
      </c>
    </row>
    <row r="58" spans="1:44" x14ac:dyDescent="0.25">
      <c r="A58" s="172"/>
      <c r="B58" s="81"/>
      <c r="C58" s="80"/>
      <c r="E58" s="80"/>
      <c r="AH58" s="101"/>
      <c r="AJ58" s="20" t="s">
        <v>106</v>
      </c>
      <c r="AK58" s="129">
        <v>113.65</v>
      </c>
      <c r="AL58" s="130">
        <v>702</v>
      </c>
      <c r="AM58" s="131">
        <f t="shared" si="0"/>
        <v>0</v>
      </c>
      <c r="AN58" s="20"/>
      <c r="AO58" s="20" t="s">
        <v>776</v>
      </c>
      <c r="AP58" s="129">
        <v>57.19</v>
      </c>
      <c r="AQ58" s="130">
        <v>3536</v>
      </c>
      <c r="AR58" s="133">
        <f t="shared" si="1"/>
        <v>0</v>
      </c>
    </row>
    <row r="59" spans="1:44" ht="15" customHeight="1" thickBot="1" x14ac:dyDescent="0.3">
      <c r="A59" s="172"/>
      <c r="B59" s="81"/>
      <c r="C59" s="80"/>
      <c r="E59" s="80"/>
      <c r="AB59" s="26"/>
      <c r="AC59" s="20"/>
      <c r="AD59" s="20"/>
      <c r="AE59" s="20"/>
      <c r="AF59" s="20"/>
      <c r="AG59" s="20"/>
      <c r="AH59" s="20"/>
      <c r="AJ59" s="20" t="s">
        <v>777</v>
      </c>
      <c r="AK59" s="129">
        <v>91</v>
      </c>
      <c r="AL59" s="130">
        <v>970</v>
      </c>
      <c r="AM59" s="131">
        <f t="shared" si="0"/>
        <v>0</v>
      </c>
      <c r="AN59" s="20"/>
      <c r="AO59" s="20" t="s">
        <v>778</v>
      </c>
      <c r="AP59" s="129">
        <v>48</v>
      </c>
      <c r="AQ59" s="130">
        <v>79</v>
      </c>
      <c r="AR59" s="133">
        <f t="shared" si="1"/>
        <v>0</v>
      </c>
    </row>
    <row r="60" spans="1:44" ht="15" customHeight="1" x14ac:dyDescent="0.25">
      <c r="A60" s="174" t="str">
        <f>IF(AI_Applicant&lt;&gt;"",
             IF(AC_Step5_Running_Total_Passed,
                      AC_Grant_Eligibility,
                      "You are only eligible for SRF Principal Forgiveness/SRP grant if you receive 4.C.4 points or BIL EC funding. You are eligible for loans."
                  ),""
        )</f>
        <v/>
      </c>
      <c r="B60" s="81"/>
      <c r="C60" s="80"/>
      <c r="E60" s="80"/>
      <c r="AB60" s="26"/>
      <c r="AC60" s="101"/>
      <c r="AD60" s="101"/>
      <c r="AE60" s="101"/>
      <c r="AF60" s="101"/>
      <c r="AG60" s="101"/>
      <c r="AH60" s="101"/>
      <c r="AJ60" s="20" t="s">
        <v>767</v>
      </c>
      <c r="AK60" s="129">
        <v>64.59</v>
      </c>
      <c r="AL60" s="130">
        <v>262607</v>
      </c>
      <c r="AM60" s="131">
        <f t="shared" si="0"/>
        <v>0</v>
      </c>
      <c r="AN60" s="20"/>
      <c r="AO60" s="20" t="s">
        <v>779</v>
      </c>
      <c r="AP60" s="129">
        <v>73.56</v>
      </c>
      <c r="AQ60" s="130">
        <v>2067</v>
      </c>
      <c r="AR60" s="133">
        <f t="shared" si="1"/>
        <v>0</v>
      </c>
    </row>
    <row r="61" spans="1:44" ht="15" customHeight="1" x14ac:dyDescent="0.25">
      <c r="A61" s="175"/>
      <c r="B61" s="81"/>
      <c r="C61" s="80"/>
      <c r="E61" s="80"/>
      <c r="AB61" s="26"/>
      <c r="AC61" s="101"/>
      <c r="AD61" s="101"/>
      <c r="AE61" s="101"/>
      <c r="AF61" s="101"/>
      <c r="AG61" s="101"/>
      <c r="AH61" s="101"/>
      <c r="AJ61" s="20" t="s">
        <v>114</v>
      </c>
      <c r="AK61" s="129">
        <v>105</v>
      </c>
      <c r="AL61" s="130">
        <v>7280</v>
      </c>
      <c r="AM61" s="131">
        <f t="shared" si="0"/>
        <v>0</v>
      </c>
      <c r="AN61" s="20"/>
      <c r="AO61" s="20" t="s">
        <v>160</v>
      </c>
      <c r="AP61" s="129">
        <v>58.9</v>
      </c>
      <c r="AQ61" s="130">
        <v>2240</v>
      </c>
      <c r="AR61" s="133">
        <f t="shared" si="1"/>
        <v>0</v>
      </c>
    </row>
    <row r="62" spans="1:44" ht="15" customHeight="1" x14ac:dyDescent="0.25">
      <c r="A62" s="175"/>
      <c r="AB62" s="26"/>
      <c r="AC62" s="101"/>
      <c r="AD62" s="101"/>
      <c r="AE62" s="101"/>
      <c r="AF62" s="101"/>
      <c r="AG62" s="101"/>
      <c r="AH62" s="101"/>
      <c r="AJ62" s="20" t="s">
        <v>780</v>
      </c>
      <c r="AK62" s="129">
        <v>64.099999999999994</v>
      </c>
      <c r="AL62" s="130">
        <v>3000</v>
      </c>
      <c r="AM62" s="131">
        <f t="shared" si="0"/>
        <v>0</v>
      </c>
      <c r="AN62" s="20"/>
      <c r="AO62" s="20" t="s">
        <v>781</v>
      </c>
      <c r="AP62" s="129">
        <v>101.16</v>
      </c>
      <c r="AQ62" s="130">
        <v>756</v>
      </c>
      <c r="AR62" s="133">
        <f t="shared" si="1"/>
        <v>0</v>
      </c>
    </row>
    <row r="63" spans="1:44" ht="15" customHeight="1" x14ac:dyDescent="0.25">
      <c r="A63" s="175"/>
      <c r="AB63" s="20"/>
      <c r="AC63" s="101"/>
      <c r="AD63" s="101"/>
      <c r="AE63" s="101"/>
      <c r="AF63" s="101"/>
      <c r="AG63" s="101"/>
      <c r="AH63" s="101"/>
      <c r="AJ63" s="20" t="s">
        <v>782</v>
      </c>
      <c r="AK63" s="129">
        <v>100.35</v>
      </c>
      <c r="AL63" s="130">
        <v>1127</v>
      </c>
      <c r="AM63" s="131">
        <f t="shared" si="0"/>
        <v>0</v>
      </c>
      <c r="AN63" s="20"/>
      <c r="AO63" s="20" t="s">
        <v>783</v>
      </c>
      <c r="AP63" s="129">
        <v>129.5</v>
      </c>
      <c r="AQ63" s="130">
        <v>20</v>
      </c>
      <c r="AR63" s="133">
        <f t="shared" si="1"/>
        <v>0</v>
      </c>
    </row>
    <row r="64" spans="1:44" ht="15" customHeight="1" x14ac:dyDescent="0.25">
      <c r="A64" s="175"/>
      <c r="AB64" s="20"/>
      <c r="AC64" s="20"/>
      <c r="AD64" s="20"/>
      <c r="AE64" s="20"/>
      <c r="AF64" s="20"/>
      <c r="AG64" s="20"/>
      <c r="AH64" s="20"/>
      <c r="AJ64" s="132" t="s">
        <v>784</v>
      </c>
      <c r="AK64" s="129">
        <v>81.92</v>
      </c>
      <c r="AL64" s="130">
        <v>921</v>
      </c>
      <c r="AM64" s="131">
        <f t="shared" si="0"/>
        <v>0</v>
      </c>
      <c r="AN64" s="20"/>
      <c r="AO64" s="20" t="s">
        <v>785</v>
      </c>
      <c r="AP64" s="129">
        <v>76.75</v>
      </c>
      <c r="AQ64" s="130">
        <v>168</v>
      </c>
      <c r="AR64" s="133">
        <f t="shared" si="1"/>
        <v>0</v>
      </c>
    </row>
    <row r="65" spans="1:44" ht="17.25" customHeight="1" x14ac:dyDescent="0.25">
      <c r="A65" s="175"/>
      <c r="AB65" s="20"/>
      <c r="AC65" s="20"/>
      <c r="AD65" s="20"/>
      <c r="AE65" s="20"/>
      <c r="AF65" s="20"/>
      <c r="AG65" s="20"/>
      <c r="AH65" s="20"/>
      <c r="AJ65" s="20" t="s">
        <v>770</v>
      </c>
      <c r="AK65" s="129">
        <v>56.379999999999995</v>
      </c>
      <c r="AL65" s="130">
        <v>558</v>
      </c>
      <c r="AM65" s="131">
        <f t="shared" si="0"/>
        <v>0</v>
      </c>
      <c r="AN65" s="20"/>
      <c r="AO65" s="20" t="s">
        <v>786</v>
      </c>
      <c r="AP65" s="129">
        <v>40.6</v>
      </c>
      <c r="AQ65" s="130">
        <v>957</v>
      </c>
      <c r="AR65" s="133">
        <f t="shared" si="1"/>
        <v>0</v>
      </c>
    </row>
    <row r="66" spans="1:44" ht="15.75" customHeight="1" x14ac:dyDescent="0.25">
      <c r="A66" s="175"/>
      <c r="AD66" s="20"/>
      <c r="AE66" s="20"/>
      <c r="AF66" s="20"/>
      <c r="AG66" s="20"/>
      <c r="AH66" s="20"/>
      <c r="AJ66" s="20" t="s">
        <v>771</v>
      </c>
      <c r="AK66" s="129">
        <v>85.57</v>
      </c>
      <c r="AL66" s="130">
        <v>8110</v>
      </c>
      <c r="AM66" s="131">
        <f t="shared" si="0"/>
        <v>0</v>
      </c>
      <c r="AN66" s="20"/>
      <c r="AO66" s="20" t="s">
        <v>787</v>
      </c>
      <c r="AP66" s="129">
        <v>72.099999999999994</v>
      </c>
      <c r="AQ66" s="130">
        <v>4315</v>
      </c>
      <c r="AR66" s="133">
        <f t="shared" si="1"/>
        <v>0</v>
      </c>
    </row>
    <row r="67" spans="1:44" ht="15" customHeight="1" thickBot="1" x14ac:dyDescent="0.3">
      <c r="A67" s="176"/>
      <c r="AD67" s="20"/>
      <c r="AE67" s="20"/>
      <c r="AF67" s="20"/>
      <c r="AG67" s="20"/>
      <c r="AH67" s="20"/>
      <c r="AJ67" s="20" t="s">
        <v>772</v>
      </c>
      <c r="AK67" s="129">
        <v>67.05</v>
      </c>
      <c r="AL67" s="130">
        <v>386</v>
      </c>
      <c r="AM67" s="131">
        <f t="shared" ref="AM67:AM130" si="2" xml:space="preserve"> AI_Project_Cost/AL67/20/12</f>
        <v>0</v>
      </c>
      <c r="AN67" s="20"/>
      <c r="AO67" s="20" t="s">
        <v>788</v>
      </c>
      <c r="AP67" s="129">
        <v>63.33</v>
      </c>
      <c r="AQ67" s="130">
        <v>82522</v>
      </c>
      <c r="AR67" s="133">
        <f t="shared" ref="AR67:AR130" si="3" xml:space="preserve"> AI_Project_Cost/AQ67/20/12</f>
        <v>0</v>
      </c>
    </row>
    <row r="68" spans="1:44" ht="15.75" customHeight="1" x14ac:dyDescent="0.25">
      <c r="A68" s="173" t="s">
        <v>1188</v>
      </c>
      <c r="B68" s="173"/>
      <c r="AJ68" s="20" t="s">
        <v>789</v>
      </c>
      <c r="AK68" s="129">
        <v>49.43</v>
      </c>
      <c r="AL68" s="130">
        <v>4964</v>
      </c>
      <c r="AM68" s="131">
        <f t="shared" si="2"/>
        <v>0</v>
      </c>
      <c r="AN68" s="20"/>
      <c r="AO68" s="20" t="s">
        <v>790</v>
      </c>
      <c r="AP68" s="129">
        <v>133.6</v>
      </c>
      <c r="AQ68" s="130">
        <v>25</v>
      </c>
      <c r="AR68" s="133">
        <f t="shared" si="3"/>
        <v>0</v>
      </c>
    </row>
    <row r="69" spans="1:44" x14ac:dyDescent="0.25">
      <c r="A69" s="173"/>
      <c r="B69" s="173"/>
      <c r="AJ69" s="20" t="s">
        <v>773</v>
      </c>
      <c r="AK69" s="129">
        <v>98.830000000000013</v>
      </c>
      <c r="AL69" s="130">
        <v>1193</v>
      </c>
      <c r="AM69" s="131">
        <f t="shared" si="2"/>
        <v>0</v>
      </c>
      <c r="AN69" s="20"/>
      <c r="AO69" s="20" t="s">
        <v>791</v>
      </c>
      <c r="AP69" s="129">
        <v>125.28</v>
      </c>
      <c r="AQ69" s="130">
        <v>520</v>
      </c>
      <c r="AR69" s="133">
        <f t="shared" si="3"/>
        <v>0</v>
      </c>
    </row>
    <row r="70" spans="1:44" ht="15" customHeight="1" x14ac:dyDescent="0.25">
      <c r="A70" s="207" t="s">
        <v>1189</v>
      </c>
      <c r="B70" s="207"/>
      <c r="AJ70" s="20" t="s">
        <v>792</v>
      </c>
      <c r="AK70" s="129">
        <v>80</v>
      </c>
      <c r="AL70" s="130">
        <v>182</v>
      </c>
      <c r="AM70" s="131">
        <f t="shared" si="2"/>
        <v>0</v>
      </c>
      <c r="AN70" s="20"/>
      <c r="AO70" s="20" t="s">
        <v>793</v>
      </c>
      <c r="AP70" s="129">
        <v>82.02</v>
      </c>
      <c r="AQ70" s="130">
        <v>6429</v>
      </c>
      <c r="AR70" s="133">
        <f t="shared" si="3"/>
        <v>0</v>
      </c>
    </row>
    <row r="71" spans="1:44" ht="15" customHeight="1" x14ac:dyDescent="0.25">
      <c r="A71" s="208" t="s">
        <v>1190</v>
      </c>
      <c r="B71" s="208"/>
      <c r="AJ71" s="20" t="s">
        <v>794</v>
      </c>
      <c r="AK71" s="129">
        <v>61.8</v>
      </c>
      <c r="AL71" s="130">
        <v>454</v>
      </c>
      <c r="AM71" s="131">
        <f t="shared" si="2"/>
        <v>0</v>
      </c>
      <c r="AN71" s="20"/>
      <c r="AO71" s="20" t="s">
        <v>795</v>
      </c>
      <c r="AP71" s="129">
        <v>74.03</v>
      </c>
      <c r="AQ71" s="130">
        <v>2061</v>
      </c>
      <c r="AR71" s="133">
        <f t="shared" si="3"/>
        <v>0</v>
      </c>
    </row>
    <row r="72" spans="1:44" ht="18" customHeight="1" x14ac:dyDescent="0.25">
      <c r="A72" s="208"/>
      <c r="B72" s="208"/>
      <c r="AJ72" s="20" t="s">
        <v>774</v>
      </c>
      <c r="AK72" s="129">
        <v>61.040000000000006</v>
      </c>
      <c r="AL72" s="130">
        <v>960</v>
      </c>
      <c r="AM72" s="131">
        <f t="shared" si="2"/>
        <v>0</v>
      </c>
      <c r="AN72" s="20"/>
      <c r="AO72" s="20" t="s">
        <v>796</v>
      </c>
      <c r="AP72" s="129">
        <v>77.8</v>
      </c>
      <c r="AQ72" s="130">
        <v>7599</v>
      </c>
      <c r="AR72" s="133">
        <f t="shared" si="3"/>
        <v>0</v>
      </c>
    </row>
    <row r="73" spans="1:44" ht="15.75" customHeight="1" x14ac:dyDescent="0.25">
      <c r="A73" s="208"/>
      <c r="B73" s="208"/>
      <c r="AJ73" s="20" t="s">
        <v>775</v>
      </c>
      <c r="AK73" s="129">
        <v>62.33</v>
      </c>
      <c r="AL73" s="130">
        <v>36692</v>
      </c>
      <c r="AM73" s="131">
        <f t="shared" si="2"/>
        <v>0</v>
      </c>
      <c r="AN73" s="20"/>
      <c r="AO73" s="20" t="s">
        <v>797</v>
      </c>
      <c r="AP73" s="129">
        <v>56.650000000000006</v>
      </c>
      <c r="AQ73" s="130">
        <v>1912</v>
      </c>
      <c r="AR73" s="133">
        <f t="shared" si="3"/>
        <v>0</v>
      </c>
    </row>
    <row r="74" spans="1:44" ht="15" customHeight="1" x14ac:dyDescent="0.25">
      <c r="A74" s="208"/>
      <c r="B74" s="208"/>
      <c r="AJ74" s="20" t="s">
        <v>776</v>
      </c>
      <c r="AK74" s="129">
        <v>57.19</v>
      </c>
      <c r="AL74" s="130">
        <v>5487</v>
      </c>
      <c r="AM74" s="131">
        <f t="shared" si="2"/>
        <v>0</v>
      </c>
      <c r="AN74" s="20"/>
      <c r="AO74" s="20" t="s">
        <v>798</v>
      </c>
      <c r="AP74" s="129">
        <v>46</v>
      </c>
      <c r="AQ74" s="130">
        <v>225</v>
      </c>
      <c r="AR74" s="133">
        <f t="shared" si="3"/>
        <v>0</v>
      </c>
    </row>
    <row r="75" spans="1:44" x14ac:dyDescent="0.25">
      <c r="A75" s="208"/>
      <c r="B75" s="208"/>
      <c r="AJ75" s="20" t="s">
        <v>799</v>
      </c>
      <c r="AK75" s="129">
        <v>59</v>
      </c>
      <c r="AL75" s="130">
        <v>470</v>
      </c>
      <c r="AM75" s="131">
        <f t="shared" si="2"/>
        <v>0</v>
      </c>
      <c r="AN75" s="20"/>
      <c r="AO75" s="20" t="s">
        <v>800</v>
      </c>
      <c r="AP75" s="129">
        <v>81.34</v>
      </c>
      <c r="AQ75" s="130">
        <v>175</v>
      </c>
      <c r="AR75" s="133">
        <f t="shared" si="3"/>
        <v>0</v>
      </c>
    </row>
    <row r="76" spans="1:44" ht="15" customHeight="1" x14ac:dyDescent="0.25">
      <c r="C76" s="143" t="s">
        <v>1127</v>
      </c>
      <c r="AJ76" s="20" t="s">
        <v>778</v>
      </c>
      <c r="AK76" s="129">
        <v>48</v>
      </c>
      <c r="AL76" s="130">
        <v>128</v>
      </c>
      <c r="AM76" s="131">
        <f t="shared" si="2"/>
        <v>0</v>
      </c>
      <c r="AN76" s="20"/>
      <c r="AO76" s="20" t="s">
        <v>801</v>
      </c>
      <c r="AP76" s="129">
        <v>72.679999999999993</v>
      </c>
      <c r="AQ76" s="130">
        <v>428</v>
      </c>
      <c r="AR76" s="133">
        <f t="shared" si="3"/>
        <v>0</v>
      </c>
    </row>
    <row r="77" spans="1:44" x14ac:dyDescent="0.25">
      <c r="C77" s="143" t="s">
        <v>1126</v>
      </c>
      <c r="AJ77" s="20" t="s">
        <v>779</v>
      </c>
      <c r="AK77" s="129">
        <v>73.56</v>
      </c>
      <c r="AL77" s="130">
        <v>2782</v>
      </c>
      <c r="AM77" s="131">
        <f t="shared" si="2"/>
        <v>0</v>
      </c>
      <c r="AN77" s="20"/>
      <c r="AO77" s="20" t="s">
        <v>802</v>
      </c>
      <c r="AP77" s="129">
        <v>107.53</v>
      </c>
      <c r="AQ77" s="130">
        <v>573</v>
      </c>
      <c r="AR77" s="133">
        <f t="shared" si="3"/>
        <v>0</v>
      </c>
    </row>
    <row r="78" spans="1:44" ht="15.75" thickBot="1" x14ac:dyDescent="0.3">
      <c r="A78" s="90"/>
      <c r="AJ78" s="20" t="s">
        <v>157</v>
      </c>
      <c r="AK78" s="129">
        <v>85.8</v>
      </c>
      <c r="AL78" s="130">
        <v>16349</v>
      </c>
      <c r="AM78" s="131">
        <f t="shared" si="2"/>
        <v>0</v>
      </c>
      <c r="AN78" s="20"/>
      <c r="AO78" s="20" t="s">
        <v>803</v>
      </c>
      <c r="AP78" s="129">
        <v>106.5</v>
      </c>
      <c r="AQ78" s="130">
        <v>998</v>
      </c>
      <c r="AR78" s="133">
        <f t="shared" si="3"/>
        <v>0</v>
      </c>
    </row>
    <row r="79" spans="1:44" ht="16.5" thickBot="1" x14ac:dyDescent="0.3">
      <c r="A79" s="91"/>
      <c r="B79" s="169" t="s">
        <v>1120</v>
      </c>
      <c r="C79" s="170"/>
      <c r="D79" s="170"/>
      <c r="E79" s="170"/>
      <c r="F79" s="171"/>
      <c r="AJ79" s="20" t="s">
        <v>160</v>
      </c>
      <c r="AK79" s="129">
        <v>58.9</v>
      </c>
      <c r="AL79" s="130">
        <v>11865</v>
      </c>
      <c r="AM79" s="131">
        <f t="shared" si="2"/>
        <v>0</v>
      </c>
      <c r="AN79" s="20"/>
      <c r="AO79" s="20" t="s">
        <v>804</v>
      </c>
      <c r="AP79" s="129">
        <v>78.25</v>
      </c>
      <c r="AQ79" s="130">
        <v>474</v>
      </c>
      <c r="AR79" s="133">
        <f t="shared" si="3"/>
        <v>0</v>
      </c>
    </row>
    <row r="80" spans="1:44" x14ac:dyDescent="0.25">
      <c r="A80" s="91"/>
      <c r="AJ80" s="20" t="s">
        <v>781</v>
      </c>
      <c r="AK80" s="129">
        <v>101.16</v>
      </c>
      <c r="AL80" s="130">
        <v>934</v>
      </c>
      <c r="AM80" s="131">
        <f t="shared" si="2"/>
        <v>0</v>
      </c>
      <c r="AN80" s="20"/>
      <c r="AO80" s="20" t="s">
        <v>805</v>
      </c>
      <c r="AP80" s="129">
        <v>67.13</v>
      </c>
      <c r="AQ80" s="130">
        <v>410</v>
      </c>
      <c r="AR80" s="133">
        <f t="shared" si="3"/>
        <v>0</v>
      </c>
    </row>
    <row r="81" spans="1:44" x14ac:dyDescent="0.25">
      <c r="A81" s="91"/>
      <c r="AJ81" s="20" t="s">
        <v>806</v>
      </c>
      <c r="AK81" s="129">
        <v>65.5</v>
      </c>
      <c r="AL81" s="130">
        <v>781</v>
      </c>
      <c r="AM81" s="131">
        <f t="shared" si="2"/>
        <v>0</v>
      </c>
      <c r="AN81" s="20"/>
      <c r="AO81" s="20" t="s">
        <v>807</v>
      </c>
      <c r="AP81" s="129">
        <v>60.05</v>
      </c>
      <c r="AQ81" s="130">
        <v>421</v>
      </c>
      <c r="AR81" s="133">
        <f t="shared" si="3"/>
        <v>0</v>
      </c>
    </row>
    <row r="82" spans="1:44" x14ac:dyDescent="0.25">
      <c r="AJ82" s="20" t="s">
        <v>783</v>
      </c>
      <c r="AK82" s="129">
        <v>129.5</v>
      </c>
      <c r="AL82" s="130">
        <v>20</v>
      </c>
      <c r="AM82" s="131">
        <f t="shared" si="2"/>
        <v>0</v>
      </c>
      <c r="AN82" s="20"/>
      <c r="AO82" s="20" t="s">
        <v>808</v>
      </c>
      <c r="AP82" s="129">
        <v>98.84</v>
      </c>
      <c r="AQ82" s="130">
        <v>4623</v>
      </c>
      <c r="AR82" s="133">
        <f t="shared" si="3"/>
        <v>0</v>
      </c>
    </row>
    <row r="83" spans="1:44" x14ac:dyDescent="0.25">
      <c r="AJ83" s="20" t="s">
        <v>785</v>
      </c>
      <c r="AK83" s="129">
        <v>76.75</v>
      </c>
      <c r="AL83" s="130">
        <v>211</v>
      </c>
      <c r="AM83" s="131">
        <f t="shared" si="2"/>
        <v>0</v>
      </c>
      <c r="AN83" s="20"/>
      <c r="AO83" s="20" t="s">
        <v>809</v>
      </c>
      <c r="AP83" s="129">
        <v>72.77</v>
      </c>
      <c r="AQ83" s="130">
        <v>80172</v>
      </c>
      <c r="AR83" s="133">
        <f t="shared" si="3"/>
        <v>0</v>
      </c>
    </row>
    <row r="84" spans="1:44" x14ac:dyDescent="0.25">
      <c r="AJ84" s="20" t="s">
        <v>786</v>
      </c>
      <c r="AK84" s="129">
        <v>40.6</v>
      </c>
      <c r="AL84" s="130">
        <v>1133</v>
      </c>
      <c r="AM84" s="131">
        <f t="shared" si="2"/>
        <v>0</v>
      </c>
      <c r="AN84" s="20"/>
      <c r="AO84" s="20" t="s">
        <v>810</v>
      </c>
      <c r="AP84" s="129">
        <v>45.49</v>
      </c>
      <c r="AQ84" s="130">
        <v>3439</v>
      </c>
      <c r="AR84" s="133">
        <f t="shared" si="3"/>
        <v>0</v>
      </c>
    </row>
    <row r="85" spans="1:44" x14ac:dyDescent="0.25">
      <c r="AJ85" s="20" t="s">
        <v>811</v>
      </c>
      <c r="AK85" s="129">
        <v>88</v>
      </c>
      <c r="AL85" s="130">
        <v>268</v>
      </c>
      <c r="AM85" s="131">
        <f t="shared" si="2"/>
        <v>0</v>
      </c>
      <c r="AN85" s="20"/>
      <c r="AO85" s="20" t="s">
        <v>812</v>
      </c>
      <c r="AP85" s="129">
        <v>108.9</v>
      </c>
      <c r="AQ85" s="130">
        <v>191</v>
      </c>
      <c r="AR85" s="133">
        <f t="shared" si="3"/>
        <v>0</v>
      </c>
    </row>
    <row r="86" spans="1:44" x14ac:dyDescent="0.25">
      <c r="AJ86" s="20" t="s">
        <v>787</v>
      </c>
      <c r="AK86" s="129">
        <v>72.099999999999994</v>
      </c>
      <c r="AL86" s="130">
        <v>4584</v>
      </c>
      <c r="AM86" s="131">
        <f t="shared" si="2"/>
        <v>0</v>
      </c>
      <c r="AN86" s="20"/>
      <c r="AO86" s="20" t="s">
        <v>813</v>
      </c>
      <c r="AP86" s="129">
        <v>73.510000000000005</v>
      </c>
      <c r="AQ86" s="130">
        <v>1028</v>
      </c>
      <c r="AR86" s="133">
        <f t="shared" si="3"/>
        <v>0</v>
      </c>
    </row>
    <row r="87" spans="1:44" x14ac:dyDescent="0.25">
      <c r="AJ87" s="20" t="s">
        <v>788</v>
      </c>
      <c r="AK87" s="129">
        <v>63.33</v>
      </c>
      <c r="AL87" s="130">
        <v>87348</v>
      </c>
      <c r="AM87" s="131">
        <f t="shared" si="2"/>
        <v>0</v>
      </c>
      <c r="AN87" s="20"/>
      <c r="AO87" s="20" t="s">
        <v>814</v>
      </c>
      <c r="AP87" s="129">
        <v>62.06</v>
      </c>
      <c r="AQ87" s="130">
        <v>2496</v>
      </c>
      <c r="AR87" s="133">
        <f t="shared" si="3"/>
        <v>0</v>
      </c>
    </row>
    <row r="88" spans="1:44" x14ac:dyDescent="0.25">
      <c r="AJ88" s="20" t="s">
        <v>790</v>
      </c>
      <c r="AK88" s="129">
        <v>133.6</v>
      </c>
      <c r="AL88" s="130">
        <v>450</v>
      </c>
      <c r="AM88" s="131">
        <f t="shared" si="2"/>
        <v>0</v>
      </c>
      <c r="AN88" s="20"/>
      <c r="AO88" s="20" t="s">
        <v>218</v>
      </c>
      <c r="AP88" s="129">
        <v>110</v>
      </c>
      <c r="AQ88" s="130">
        <v>1169</v>
      </c>
      <c r="AR88" s="133">
        <f t="shared" si="3"/>
        <v>0</v>
      </c>
    </row>
    <row r="89" spans="1:44" x14ac:dyDescent="0.25">
      <c r="AJ89" s="20" t="s">
        <v>791</v>
      </c>
      <c r="AK89" s="129">
        <v>125.28</v>
      </c>
      <c r="AL89" s="130">
        <v>534</v>
      </c>
      <c r="AM89" s="131">
        <f t="shared" si="2"/>
        <v>0</v>
      </c>
      <c r="AN89" s="20"/>
      <c r="AO89" s="20" t="s">
        <v>815</v>
      </c>
      <c r="AP89" s="129">
        <v>125.07</v>
      </c>
      <c r="AQ89" s="130">
        <v>645</v>
      </c>
      <c r="AR89" s="133">
        <f t="shared" si="3"/>
        <v>0</v>
      </c>
    </row>
    <row r="90" spans="1:44" x14ac:dyDescent="0.25">
      <c r="AJ90" s="20" t="s">
        <v>793</v>
      </c>
      <c r="AK90" s="129">
        <v>82.02</v>
      </c>
      <c r="AL90" s="130">
        <v>6947</v>
      </c>
      <c r="AM90" s="131">
        <f t="shared" si="2"/>
        <v>0</v>
      </c>
      <c r="AN90" s="20"/>
      <c r="AO90" s="20" t="s">
        <v>816</v>
      </c>
      <c r="AP90" s="129">
        <v>80.680000000000007</v>
      </c>
      <c r="AQ90" s="130">
        <v>9888</v>
      </c>
      <c r="AR90" s="133">
        <f t="shared" si="3"/>
        <v>0</v>
      </c>
    </row>
    <row r="91" spans="1:44" x14ac:dyDescent="0.25">
      <c r="AJ91" s="20" t="s">
        <v>795</v>
      </c>
      <c r="AK91" s="129">
        <v>74.03</v>
      </c>
      <c r="AL91" s="130">
        <v>2114</v>
      </c>
      <c r="AM91" s="131">
        <f t="shared" si="2"/>
        <v>0</v>
      </c>
      <c r="AN91" s="20"/>
      <c r="AO91" s="20" t="s">
        <v>817</v>
      </c>
      <c r="AP91" s="129">
        <v>71.5</v>
      </c>
      <c r="AQ91" s="130">
        <v>298</v>
      </c>
      <c r="AR91" s="133">
        <f t="shared" si="3"/>
        <v>0</v>
      </c>
    </row>
    <row r="92" spans="1:44" x14ac:dyDescent="0.25">
      <c r="AJ92" s="20" t="s">
        <v>796</v>
      </c>
      <c r="AK92" s="129">
        <v>77.8</v>
      </c>
      <c r="AL92" s="130">
        <v>8243</v>
      </c>
      <c r="AM92" s="131">
        <f t="shared" si="2"/>
        <v>0</v>
      </c>
      <c r="AN92" s="20"/>
      <c r="AO92" s="20" t="s">
        <v>231</v>
      </c>
      <c r="AP92" s="129">
        <v>72</v>
      </c>
      <c r="AQ92" s="130">
        <v>5</v>
      </c>
      <c r="AR92" s="133">
        <f t="shared" si="3"/>
        <v>0</v>
      </c>
    </row>
    <row r="93" spans="1:44" x14ac:dyDescent="0.25">
      <c r="AJ93" s="20" t="s">
        <v>797</v>
      </c>
      <c r="AK93" s="129">
        <v>56.650000000000006</v>
      </c>
      <c r="AL93" s="130">
        <v>2113</v>
      </c>
      <c r="AM93" s="131">
        <f t="shared" si="2"/>
        <v>0</v>
      </c>
      <c r="AN93" s="20"/>
      <c r="AO93" s="20" t="s">
        <v>818</v>
      </c>
      <c r="AP93" s="129">
        <v>47.379999999999995</v>
      </c>
      <c r="AQ93" s="130">
        <v>220</v>
      </c>
      <c r="AR93" s="133">
        <f t="shared" si="3"/>
        <v>0</v>
      </c>
    </row>
    <row r="94" spans="1:44" x14ac:dyDescent="0.25">
      <c r="AJ94" s="20" t="s">
        <v>798</v>
      </c>
      <c r="AK94" s="129">
        <v>46</v>
      </c>
      <c r="AL94" s="130">
        <v>297</v>
      </c>
      <c r="AM94" s="131">
        <f t="shared" si="2"/>
        <v>0</v>
      </c>
      <c r="AN94" s="20"/>
      <c r="AO94" s="20" t="s">
        <v>819</v>
      </c>
      <c r="AP94" s="129">
        <v>83.960000000000008</v>
      </c>
      <c r="AQ94" s="130">
        <v>3014</v>
      </c>
      <c r="AR94" s="133">
        <f t="shared" si="3"/>
        <v>0</v>
      </c>
    </row>
    <row r="95" spans="1:44" x14ac:dyDescent="0.25">
      <c r="AJ95" s="20" t="s">
        <v>800</v>
      </c>
      <c r="AK95" s="129">
        <v>81.34</v>
      </c>
      <c r="AL95" s="130">
        <v>850</v>
      </c>
      <c r="AM95" s="131">
        <f t="shared" si="2"/>
        <v>0</v>
      </c>
      <c r="AN95" s="20"/>
      <c r="AO95" s="20" t="s">
        <v>820</v>
      </c>
      <c r="AP95" s="129">
        <v>57.59</v>
      </c>
      <c r="AQ95" s="130">
        <v>12081</v>
      </c>
      <c r="AR95" s="133">
        <f t="shared" si="3"/>
        <v>0</v>
      </c>
    </row>
    <row r="96" spans="1:44" x14ac:dyDescent="0.25">
      <c r="AJ96" s="20" t="s">
        <v>801</v>
      </c>
      <c r="AK96" s="129">
        <v>72.679999999999993</v>
      </c>
      <c r="AL96" s="130">
        <v>612</v>
      </c>
      <c r="AM96" s="131">
        <f t="shared" si="2"/>
        <v>0</v>
      </c>
      <c r="AN96" s="20"/>
      <c r="AO96" s="20" t="s">
        <v>821</v>
      </c>
      <c r="AP96" s="129">
        <v>53.900000000000006</v>
      </c>
      <c r="AQ96" s="130">
        <v>5136</v>
      </c>
      <c r="AR96" s="133">
        <f t="shared" si="3"/>
        <v>0</v>
      </c>
    </row>
    <row r="97" spans="36:44" x14ac:dyDescent="0.25">
      <c r="AJ97" s="20" t="s">
        <v>802</v>
      </c>
      <c r="AK97" s="129">
        <v>107.53</v>
      </c>
      <c r="AL97" s="130">
        <v>580</v>
      </c>
      <c r="AM97" s="131">
        <f t="shared" si="2"/>
        <v>0</v>
      </c>
      <c r="AN97" s="20"/>
      <c r="AO97" s="20" t="s">
        <v>822</v>
      </c>
      <c r="AP97" s="129">
        <v>65.22999999999999</v>
      </c>
      <c r="AQ97" s="130">
        <v>1842</v>
      </c>
      <c r="AR97" s="133">
        <f t="shared" si="3"/>
        <v>0</v>
      </c>
    </row>
    <row r="98" spans="36:44" x14ac:dyDescent="0.25">
      <c r="AJ98" s="20" t="s">
        <v>823</v>
      </c>
      <c r="AK98" s="129">
        <v>79.099999999999994</v>
      </c>
      <c r="AL98" s="130">
        <v>2520</v>
      </c>
      <c r="AM98" s="131">
        <f t="shared" si="2"/>
        <v>0</v>
      </c>
      <c r="AN98" s="20"/>
      <c r="AO98" s="20" t="s">
        <v>824</v>
      </c>
      <c r="AP98" s="129">
        <v>134.76999999999998</v>
      </c>
      <c r="AQ98" s="130">
        <v>556</v>
      </c>
      <c r="AR98" s="133">
        <f t="shared" si="3"/>
        <v>0</v>
      </c>
    </row>
    <row r="99" spans="36:44" x14ac:dyDescent="0.25">
      <c r="AJ99" s="20" t="s">
        <v>803</v>
      </c>
      <c r="AK99" s="129">
        <v>106.5</v>
      </c>
      <c r="AL99" s="130">
        <v>1065</v>
      </c>
      <c r="AM99" s="131">
        <f t="shared" si="2"/>
        <v>0</v>
      </c>
      <c r="AN99" s="20"/>
      <c r="AO99" s="20" t="s">
        <v>248</v>
      </c>
      <c r="AP99" s="129">
        <v>78.599999999999994</v>
      </c>
      <c r="AQ99" s="130">
        <v>73</v>
      </c>
      <c r="AR99" s="133">
        <f t="shared" si="3"/>
        <v>0</v>
      </c>
    </row>
    <row r="100" spans="36:44" x14ac:dyDescent="0.25">
      <c r="AJ100" s="20" t="s">
        <v>804</v>
      </c>
      <c r="AK100" s="129">
        <v>78.25</v>
      </c>
      <c r="AL100" s="130">
        <v>514</v>
      </c>
      <c r="AM100" s="131">
        <f t="shared" si="2"/>
        <v>0</v>
      </c>
      <c r="AN100" s="20"/>
      <c r="AO100" s="20" t="s">
        <v>825</v>
      </c>
      <c r="AP100" s="129">
        <v>105.5</v>
      </c>
      <c r="AQ100" s="130">
        <v>254</v>
      </c>
      <c r="AR100" s="133">
        <f t="shared" si="3"/>
        <v>0</v>
      </c>
    </row>
    <row r="101" spans="36:44" x14ac:dyDescent="0.25">
      <c r="AJ101" s="20" t="s">
        <v>826</v>
      </c>
      <c r="AK101" s="129">
        <v>59.819999999999993</v>
      </c>
      <c r="AL101" s="130">
        <v>520</v>
      </c>
      <c r="AM101" s="131">
        <f t="shared" si="2"/>
        <v>0</v>
      </c>
      <c r="AN101" s="20"/>
      <c r="AO101" s="20" t="s">
        <v>827</v>
      </c>
      <c r="AP101" s="129">
        <v>51.88</v>
      </c>
      <c r="AQ101" s="130">
        <v>100125</v>
      </c>
      <c r="AR101" s="133">
        <f t="shared" si="3"/>
        <v>0</v>
      </c>
    </row>
    <row r="102" spans="36:44" x14ac:dyDescent="0.25">
      <c r="AJ102" s="20" t="s">
        <v>805</v>
      </c>
      <c r="AK102" s="129">
        <v>67.13</v>
      </c>
      <c r="AL102" s="130">
        <v>511</v>
      </c>
      <c r="AM102" s="131">
        <f t="shared" si="2"/>
        <v>0</v>
      </c>
      <c r="AN102" s="20"/>
      <c r="AO102" s="20" t="s">
        <v>251</v>
      </c>
      <c r="AP102" s="129">
        <v>73.050000000000011</v>
      </c>
      <c r="AQ102" s="130">
        <v>28640</v>
      </c>
      <c r="AR102" s="133">
        <f t="shared" si="3"/>
        <v>0</v>
      </c>
    </row>
    <row r="103" spans="36:44" x14ac:dyDescent="0.25">
      <c r="AJ103" s="20" t="s">
        <v>807</v>
      </c>
      <c r="AK103" s="129">
        <v>60.05</v>
      </c>
      <c r="AL103" s="130">
        <v>472</v>
      </c>
      <c r="AM103" s="131">
        <f t="shared" si="2"/>
        <v>0</v>
      </c>
      <c r="AN103" s="20"/>
      <c r="AO103" s="20" t="s">
        <v>828</v>
      </c>
      <c r="AP103" s="129">
        <v>93.63</v>
      </c>
      <c r="AQ103" s="130">
        <v>1047</v>
      </c>
      <c r="AR103" s="133">
        <f t="shared" si="3"/>
        <v>0</v>
      </c>
    </row>
    <row r="104" spans="36:44" x14ac:dyDescent="0.25">
      <c r="AJ104" s="20" t="s">
        <v>829</v>
      </c>
      <c r="AK104" s="129">
        <v>86.6</v>
      </c>
      <c r="AL104" s="130">
        <v>3293</v>
      </c>
      <c r="AM104" s="131">
        <f t="shared" si="2"/>
        <v>0</v>
      </c>
      <c r="AN104" s="20"/>
      <c r="AO104" s="20" t="s">
        <v>830</v>
      </c>
      <c r="AP104" s="129">
        <v>64.42</v>
      </c>
      <c r="AQ104" s="130">
        <v>6288</v>
      </c>
      <c r="AR104" s="133">
        <f t="shared" si="3"/>
        <v>0</v>
      </c>
    </row>
    <row r="105" spans="36:44" x14ac:dyDescent="0.25">
      <c r="AJ105" s="20" t="s">
        <v>808</v>
      </c>
      <c r="AK105" s="129">
        <v>98.84</v>
      </c>
      <c r="AL105" s="130">
        <v>6901</v>
      </c>
      <c r="AM105" s="131">
        <f t="shared" si="2"/>
        <v>0</v>
      </c>
      <c r="AN105" s="20"/>
      <c r="AO105" s="20" t="s">
        <v>831</v>
      </c>
      <c r="AP105" s="129">
        <v>95.77000000000001</v>
      </c>
      <c r="AQ105" s="130">
        <v>5254</v>
      </c>
      <c r="AR105" s="133">
        <f t="shared" si="3"/>
        <v>0</v>
      </c>
    </row>
    <row r="106" spans="36:44" x14ac:dyDescent="0.25">
      <c r="AJ106" s="20" t="s">
        <v>809</v>
      </c>
      <c r="AK106" s="129">
        <v>72.77</v>
      </c>
      <c r="AL106" s="130">
        <v>84629</v>
      </c>
      <c r="AM106" s="131">
        <f t="shared" si="2"/>
        <v>0</v>
      </c>
      <c r="AN106" s="20"/>
      <c r="AO106" s="20" t="s">
        <v>832</v>
      </c>
      <c r="AP106" s="129">
        <v>94.15</v>
      </c>
      <c r="AQ106" s="130">
        <v>834</v>
      </c>
      <c r="AR106" s="133">
        <f t="shared" si="3"/>
        <v>0</v>
      </c>
    </row>
    <row r="107" spans="36:44" x14ac:dyDescent="0.25">
      <c r="AJ107" s="20" t="s">
        <v>810</v>
      </c>
      <c r="AK107" s="129">
        <v>45.49</v>
      </c>
      <c r="AL107" s="130">
        <v>7067</v>
      </c>
      <c r="AM107" s="131">
        <f t="shared" si="2"/>
        <v>0</v>
      </c>
      <c r="AN107" s="20"/>
      <c r="AO107" s="20" t="s">
        <v>833</v>
      </c>
      <c r="AP107" s="129">
        <v>67.210000000000008</v>
      </c>
      <c r="AQ107" s="130">
        <v>7386</v>
      </c>
      <c r="AR107" s="133">
        <f t="shared" si="3"/>
        <v>0</v>
      </c>
    </row>
    <row r="108" spans="36:44" x14ac:dyDescent="0.25">
      <c r="AJ108" s="20" t="s">
        <v>213</v>
      </c>
      <c r="AK108" s="129">
        <v>115</v>
      </c>
      <c r="AL108" s="130">
        <v>4600</v>
      </c>
      <c r="AM108" s="131">
        <f t="shared" si="2"/>
        <v>0</v>
      </c>
      <c r="AN108" s="20"/>
      <c r="AO108" s="20" t="s">
        <v>834</v>
      </c>
      <c r="AP108" s="129">
        <v>52.71</v>
      </c>
      <c r="AQ108" s="130">
        <v>8762</v>
      </c>
      <c r="AR108" s="133">
        <f t="shared" si="3"/>
        <v>0</v>
      </c>
    </row>
    <row r="109" spans="36:44" x14ac:dyDescent="0.25">
      <c r="AJ109" s="20" t="s">
        <v>812</v>
      </c>
      <c r="AK109" s="129">
        <v>108.9</v>
      </c>
      <c r="AL109" s="130">
        <v>275</v>
      </c>
      <c r="AM109" s="131">
        <f t="shared" si="2"/>
        <v>0</v>
      </c>
      <c r="AN109" s="20"/>
      <c r="AO109" s="20" t="s">
        <v>835</v>
      </c>
      <c r="AP109" s="129">
        <v>57.03</v>
      </c>
      <c r="AQ109" s="130">
        <v>14930</v>
      </c>
      <c r="AR109" s="133">
        <f t="shared" si="3"/>
        <v>0</v>
      </c>
    </row>
    <row r="110" spans="36:44" x14ac:dyDescent="0.25">
      <c r="AJ110" s="20" t="s">
        <v>813</v>
      </c>
      <c r="AK110" s="129">
        <v>73.510000000000005</v>
      </c>
      <c r="AL110" s="130">
        <v>1327</v>
      </c>
      <c r="AM110" s="131">
        <f t="shared" si="2"/>
        <v>0</v>
      </c>
      <c r="AN110" s="20"/>
      <c r="AO110" s="20" t="s">
        <v>836</v>
      </c>
      <c r="AP110" s="129">
        <v>80.88</v>
      </c>
      <c r="AQ110" s="130">
        <v>40193</v>
      </c>
      <c r="AR110" s="133">
        <f t="shared" si="3"/>
        <v>0</v>
      </c>
    </row>
    <row r="111" spans="36:44" x14ac:dyDescent="0.25">
      <c r="AJ111" s="20" t="s">
        <v>814</v>
      </c>
      <c r="AK111" s="129">
        <v>62.06</v>
      </c>
      <c r="AL111" s="130">
        <v>3596</v>
      </c>
      <c r="AM111" s="131">
        <f t="shared" si="2"/>
        <v>0</v>
      </c>
      <c r="AN111" s="20"/>
      <c r="AO111" s="20" t="s">
        <v>837</v>
      </c>
      <c r="AP111" s="129">
        <v>88.5</v>
      </c>
      <c r="AQ111" s="130">
        <v>13</v>
      </c>
      <c r="AR111" s="133">
        <f t="shared" si="3"/>
        <v>0</v>
      </c>
    </row>
    <row r="112" spans="36:44" x14ac:dyDescent="0.25">
      <c r="AJ112" s="20" t="s">
        <v>218</v>
      </c>
      <c r="AK112" s="129">
        <v>110</v>
      </c>
      <c r="AL112" s="130">
        <v>3854</v>
      </c>
      <c r="AM112" s="131">
        <f t="shared" si="2"/>
        <v>0</v>
      </c>
      <c r="AN112" s="20"/>
      <c r="AO112" s="20" t="s">
        <v>838</v>
      </c>
      <c r="AP112" s="129">
        <v>72</v>
      </c>
      <c r="AQ112" s="130">
        <v>1158</v>
      </c>
      <c r="AR112" s="133">
        <f t="shared" si="3"/>
        <v>0</v>
      </c>
    </row>
    <row r="113" spans="36:44" x14ac:dyDescent="0.25">
      <c r="AJ113" s="20" t="s">
        <v>815</v>
      </c>
      <c r="AK113" s="129">
        <v>125.07</v>
      </c>
      <c r="AL113" s="130">
        <v>790</v>
      </c>
      <c r="AM113" s="131">
        <f t="shared" si="2"/>
        <v>0</v>
      </c>
      <c r="AN113" s="20"/>
      <c r="AO113" s="20" t="s">
        <v>839</v>
      </c>
      <c r="AP113" s="129">
        <v>114.75999999999999</v>
      </c>
      <c r="AQ113" s="130">
        <v>3844</v>
      </c>
      <c r="AR113" s="133">
        <f t="shared" si="3"/>
        <v>0</v>
      </c>
    </row>
    <row r="114" spans="36:44" x14ac:dyDescent="0.25">
      <c r="AJ114" s="20" t="s">
        <v>816</v>
      </c>
      <c r="AK114" s="129">
        <v>80.680000000000007</v>
      </c>
      <c r="AL114" s="130">
        <v>10473</v>
      </c>
      <c r="AM114" s="131">
        <f t="shared" si="2"/>
        <v>0</v>
      </c>
      <c r="AN114" s="20"/>
      <c r="AO114" s="20" t="s">
        <v>287</v>
      </c>
      <c r="AP114" s="129">
        <v>85</v>
      </c>
      <c r="AQ114" s="130">
        <v>1421</v>
      </c>
      <c r="AR114" s="133">
        <f t="shared" si="3"/>
        <v>0</v>
      </c>
    </row>
    <row r="115" spans="36:44" x14ac:dyDescent="0.25">
      <c r="AJ115" s="20" t="s">
        <v>817</v>
      </c>
      <c r="AK115" s="129">
        <v>71.5</v>
      </c>
      <c r="AL115" s="130">
        <v>373</v>
      </c>
      <c r="AM115" s="131">
        <f t="shared" si="2"/>
        <v>0</v>
      </c>
      <c r="AN115" s="20"/>
      <c r="AO115" s="20" t="s">
        <v>840</v>
      </c>
      <c r="AP115" s="129">
        <v>60.75</v>
      </c>
      <c r="AQ115" s="130">
        <v>2325</v>
      </c>
      <c r="AR115" s="133">
        <f t="shared" si="3"/>
        <v>0</v>
      </c>
    </row>
    <row r="116" spans="36:44" x14ac:dyDescent="0.25">
      <c r="AJ116" s="20" t="s">
        <v>231</v>
      </c>
      <c r="AK116" s="129">
        <v>72</v>
      </c>
      <c r="AL116" s="130">
        <v>4380</v>
      </c>
      <c r="AM116" s="131">
        <f t="shared" si="2"/>
        <v>0</v>
      </c>
      <c r="AN116" s="20"/>
      <c r="AO116" s="20" t="s">
        <v>841</v>
      </c>
      <c r="AP116" s="129">
        <v>70.62</v>
      </c>
      <c r="AQ116" s="130">
        <v>7056</v>
      </c>
      <c r="AR116" s="133">
        <f t="shared" si="3"/>
        <v>0</v>
      </c>
    </row>
    <row r="117" spans="36:44" x14ac:dyDescent="0.25">
      <c r="AJ117" s="20" t="s">
        <v>818</v>
      </c>
      <c r="AK117" s="129">
        <v>47.379999999999995</v>
      </c>
      <c r="AL117" s="130">
        <v>231</v>
      </c>
      <c r="AM117" s="131">
        <f t="shared" si="2"/>
        <v>0</v>
      </c>
      <c r="AN117" s="20"/>
      <c r="AO117" s="20" t="s">
        <v>842</v>
      </c>
      <c r="AP117" s="129">
        <v>78.52000000000001</v>
      </c>
      <c r="AQ117" s="130">
        <v>196</v>
      </c>
      <c r="AR117" s="133">
        <f t="shared" si="3"/>
        <v>0</v>
      </c>
    </row>
    <row r="118" spans="36:44" x14ac:dyDescent="0.25">
      <c r="AJ118" s="20" t="s">
        <v>819</v>
      </c>
      <c r="AK118" s="129">
        <v>83.960000000000008</v>
      </c>
      <c r="AL118" s="130">
        <v>3288</v>
      </c>
      <c r="AM118" s="131">
        <f t="shared" si="2"/>
        <v>0</v>
      </c>
      <c r="AN118" s="20"/>
      <c r="AO118" s="20" t="s">
        <v>843</v>
      </c>
      <c r="AP118" s="129">
        <v>71.5</v>
      </c>
      <c r="AQ118" s="130">
        <v>293</v>
      </c>
      <c r="AR118" s="133">
        <f t="shared" si="3"/>
        <v>0</v>
      </c>
    </row>
    <row r="119" spans="36:44" x14ac:dyDescent="0.25">
      <c r="AJ119" s="20" t="s">
        <v>820</v>
      </c>
      <c r="AK119" s="129">
        <v>57.59</v>
      </c>
      <c r="AL119" s="130">
        <v>15588</v>
      </c>
      <c r="AM119" s="131">
        <f t="shared" si="2"/>
        <v>0</v>
      </c>
      <c r="AN119" s="20"/>
      <c r="AO119" s="20" t="s">
        <v>844</v>
      </c>
      <c r="AP119" s="129">
        <v>76.289999999999992</v>
      </c>
      <c r="AQ119" s="130">
        <v>16700</v>
      </c>
      <c r="AR119" s="133">
        <f t="shared" si="3"/>
        <v>0</v>
      </c>
    </row>
    <row r="120" spans="36:44" x14ac:dyDescent="0.25">
      <c r="AJ120" s="20" t="s">
        <v>821</v>
      </c>
      <c r="AK120" s="129">
        <v>53.900000000000006</v>
      </c>
      <c r="AL120" s="130">
        <v>5327</v>
      </c>
      <c r="AM120" s="131">
        <f t="shared" si="2"/>
        <v>0</v>
      </c>
      <c r="AN120" s="20"/>
      <c r="AO120" s="20" t="s">
        <v>845</v>
      </c>
      <c r="AP120" s="129">
        <v>48.8</v>
      </c>
      <c r="AQ120" s="130">
        <v>5167</v>
      </c>
      <c r="AR120" s="133">
        <f t="shared" si="3"/>
        <v>0</v>
      </c>
    </row>
    <row r="121" spans="36:44" x14ac:dyDescent="0.25">
      <c r="AJ121" s="20" t="s">
        <v>822</v>
      </c>
      <c r="AK121" s="129">
        <v>65.22999999999999</v>
      </c>
      <c r="AL121" s="130">
        <v>2500</v>
      </c>
      <c r="AM121" s="131">
        <f t="shared" si="2"/>
        <v>0</v>
      </c>
      <c r="AN121" s="20"/>
      <c r="AO121" s="20" t="s">
        <v>846</v>
      </c>
      <c r="AP121" s="129">
        <v>87.41</v>
      </c>
      <c r="AQ121" s="130">
        <v>175</v>
      </c>
      <c r="AR121" s="133">
        <f t="shared" si="3"/>
        <v>0</v>
      </c>
    </row>
    <row r="122" spans="36:44" x14ac:dyDescent="0.25">
      <c r="AJ122" s="20" t="s">
        <v>824</v>
      </c>
      <c r="AK122" s="129">
        <v>134.76999999999998</v>
      </c>
      <c r="AL122" s="130">
        <v>556</v>
      </c>
      <c r="AM122" s="131">
        <f t="shared" si="2"/>
        <v>0</v>
      </c>
      <c r="AN122" s="20"/>
      <c r="AO122" s="20" t="s">
        <v>847</v>
      </c>
      <c r="AP122" s="129">
        <v>58.019999999999996</v>
      </c>
      <c r="AQ122" s="130">
        <v>656</v>
      </c>
      <c r="AR122" s="133">
        <f t="shared" si="3"/>
        <v>0</v>
      </c>
    </row>
    <row r="123" spans="36:44" x14ac:dyDescent="0.25">
      <c r="AJ123" s="20" t="s">
        <v>248</v>
      </c>
      <c r="AK123" s="129">
        <v>78.599999999999994</v>
      </c>
      <c r="AL123" s="130">
        <v>3835</v>
      </c>
      <c r="AM123" s="131">
        <f t="shared" si="2"/>
        <v>0</v>
      </c>
      <c r="AN123" s="20"/>
      <c r="AO123" s="20" t="s">
        <v>306</v>
      </c>
      <c r="AP123" s="129">
        <v>94.18</v>
      </c>
      <c r="AQ123" s="130">
        <v>3603</v>
      </c>
      <c r="AR123" s="133">
        <f t="shared" si="3"/>
        <v>0</v>
      </c>
    </row>
    <row r="124" spans="36:44" x14ac:dyDescent="0.25">
      <c r="AJ124" s="20" t="s">
        <v>825</v>
      </c>
      <c r="AK124" s="129">
        <v>105.5</v>
      </c>
      <c r="AL124" s="130">
        <v>412</v>
      </c>
      <c r="AM124" s="131">
        <f t="shared" si="2"/>
        <v>0</v>
      </c>
      <c r="AN124" s="20"/>
      <c r="AO124" s="20" t="s">
        <v>848</v>
      </c>
      <c r="AP124" s="129">
        <v>78.25</v>
      </c>
      <c r="AQ124" s="130">
        <v>17311</v>
      </c>
      <c r="AR124" s="133">
        <f t="shared" si="3"/>
        <v>0</v>
      </c>
    </row>
    <row r="125" spans="36:44" x14ac:dyDescent="0.25">
      <c r="AJ125" s="20" t="s">
        <v>827</v>
      </c>
      <c r="AK125" s="129">
        <v>51.88</v>
      </c>
      <c r="AL125" s="130">
        <v>104201</v>
      </c>
      <c r="AM125" s="131">
        <f t="shared" si="2"/>
        <v>0</v>
      </c>
      <c r="AN125" s="20"/>
      <c r="AO125" s="20" t="s">
        <v>849</v>
      </c>
      <c r="AP125" s="129">
        <v>75.5</v>
      </c>
      <c r="AQ125" s="130">
        <v>444</v>
      </c>
      <c r="AR125" s="133">
        <f t="shared" si="3"/>
        <v>0</v>
      </c>
    </row>
    <row r="126" spans="36:44" x14ac:dyDescent="0.25">
      <c r="AJ126" s="20" t="s">
        <v>251</v>
      </c>
      <c r="AK126" s="129">
        <v>73.050000000000011</v>
      </c>
      <c r="AL126" s="130">
        <v>34959</v>
      </c>
      <c r="AM126" s="131">
        <f t="shared" si="2"/>
        <v>0</v>
      </c>
      <c r="AN126" s="20"/>
      <c r="AO126" s="20" t="s">
        <v>850</v>
      </c>
      <c r="AP126" s="129">
        <v>89.5</v>
      </c>
      <c r="AQ126" s="130">
        <v>743</v>
      </c>
      <c r="AR126" s="133">
        <f t="shared" si="3"/>
        <v>0</v>
      </c>
    </row>
    <row r="127" spans="36:44" x14ac:dyDescent="0.25">
      <c r="AJ127" s="20" t="s">
        <v>828</v>
      </c>
      <c r="AK127" s="129">
        <v>93.63</v>
      </c>
      <c r="AL127" s="130">
        <v>1108</v>
      </c>
      <c r="AM127" s="131">
        <f t="shared" si="2"/>
        <v>0</v>
      </c>
      <c r="AN127" s="20"/>
      <c r="AO127" s="20" t="s">
        <v>851</v>
      </c>
      <c r="AP127" s="129">
        <v>135.9</v>
      </c>
      <c r="AQ127" s="130">
        <v>203</v>
      </c>
      <c r="AR127" s="133">
        <f t="shared" si="3"/>
        <v>0</v>
      </c>
    </row>
    <row r="128" spans="36:44" x14ac:dyDescent="0.25">
      <c r="AJ128" s="132" t="s">
        <v>852</v>
      </c>
      <c r="AK128" s="129">
        <v>63.5</v>
      </c>
      <c r="AL128" s="130">
        <v>4077</v>
      </c>
      <c r="AM128" s="131">
        <f t="shared" si="2"/>
        <v>0</v>
      </c>
      <c r="AN128" s="20"/>
      <c r="AO128" s="20" t="s">
        <v>853</v>
      </c>
      <c r="AP128" s="129">
        <v>101.77</v>
      </c>
      <c r="AQ128" s="130">
        <v>2859</v>
      </c>
      <c r="AR128" s="133">
        <f t="shared" si="3"/>
        <v>0</v>
      </c>
    </row>
    <row r="129" spans="36:44" x14ac:dyDescent="0.25">
      <c r="AJ129" s="20" t="s">
        <v>261</v>
      </c>
      <c r="AK129" s="129">
        <v>122</v>
      </c>
      <c r="AL129" s="130">
        <v>3110</v>
      </c>
      <c r="AM129" s="131">
        <f t="shared" si="2"/>
        <v>0</v>
      </c>
      <c r="AN129" s="20"/>
      <c r="AO129" s="20" t="s">
        <v>854</v>
      </c>
      <c r="AP129" s="129">
        <v>84.009999999999991</v>
      </c>
      <c r="AQ129" s="130">
        <v>8610</v>
      </c>
      <c r="AR129" s="133">
        <f t="shared" si="3"/>
        <v>0</v>
      </c>
    </row>
    <row r="130" spans="36:44" x14ac:dyDescent="0.25">
      <c r="AJ130" s="132" t="s">
        <v>264</v>
      </c>
      <c r="AK130" s="129">
        <v>81.5</v>
      </c>
      <c r="AL130" s="130">
        <v>34838</v>
      </c>
      <c r="AM130" s="131">
        <f t="shared" si="2"/>
        <v>0</v>
      </c>
      <c r="AN130" s="20"/>
      <c r="AO130" s="20" t="s">
        <v>855</v>
      </c>
      <c r="AP130" s="129">
        <v>70.990000000000009</v>
      </c>
      <c r="AQ130" s="130">
        <v>2103</v>
      </c>
      <c r="AR130" s="133">
        <f t="shared" si="3"/>
        <v>0</v>
      </c>
    </row>
    <row r="131" spans="36:44" x14ac:dyDescent="0.25">
      <c r="AJ131" s="20" t="s">
        <v>830</v>
      </c>
      <c r="AK131" s="129">
        <v>64.42</v>
      </c>
      <c r="AL131" s="130">
        <v>6094</v>
      </c>
      <c r="AM131" s="131">
        <f t="shared" ref="AM131:AM194" si="4" xml:space="preserve"> AI_Project_Cost/AL131/20/12</f>
        <v>0</v>
      </c>
      <c r="AN131" s="20"/>
      <c r="AO131" s="20" t="s">
        <v>856</v>
      </c>
      <c r="AP131" s="129">
        <v>120.45</v>
      </c>
      <c r="AQ131" s="130">
        <v>555</v>
      </c>
      <c r="AR131" s="133">
        <f t="shared" ref="AR131:AR194" si="5" xml:space="preserve"> AI_Project_Cost/AQ131/20/12</f>
        <v>0</v>
      </c>
    </row>
    <row r="132" spans="36:44" x14ac:dyDescent="0.25">
      <c r="AJ132" s="20" t="s">
        <v>831</v>
      </c>
      <c r="AK132" s="129">
        <v>95.77000000000001</v>
      </c>
      <c r="AL132" s="130">
        <v>5191</v>
      </c>
      <c r="AM132" s="131">
        <f t="shared" si="4"/>
        <v>0</v>
      </c>
      <c r="AN132" s="20"/>
      <c r="AO132" s="20" t="s">
        <v>857</v>
      </c>
      <c r="AP132" s="129">
        <v>63.1</v>
      </c>
      <c r="AQ132" s="130">
        <v>953</v>
      </c>
      <c r="AR132" s="133">
        <f t="shared" si="5"/>
        <v>0</v>
      </c>
    </row>
    <row r="133" spans="36:44" x14ac:dyDescent="0.25">
      <c r="AJ133" s="20" t="s">
        <v>832</v>
      </c>
      <c r="AK133" s="129">
        <v>94.15</v>
      </c>
      <c r="AL133" s="130">
        <v>934</v>
      </c>
      <c r="AM133" s="131">
        <f t="shared" si="4"/>
        <v>0</v>
      </c>
      <c r="AN133" s="20"/>
      <c r="AO133" s="20" t="s">
        <v>858</v>
      </c>
      <c r="AP133" s="129">
        <v>82.4</v>
      </c>
      <c r="AQ133" s="130">
        <v>330</v>
      </c>
      <c r="AR133" s="133">
        <f t="shared" si="5"/>
        <v>0</v>
      </c>
    </row>
    <row r="134" spans="36:44" x14ac:dyDescent="0.25">
      <c r="AJ134" s="20" t="s">
        <v>833</v>
      </c>
      <c r="AK134" s="129">
        <v>67.210000000000008</v>
      </c>
      <c r="AL134" s="130">
        <v>9112</v>
      </c>
      <c r="AM134" s="131">
        <f t="shared" si="4"/>
        <v>0</v>
      </c>
      <c r="AN134" s="20"/>
      <c r="AO134" s="20" t="s">
        <v>859</v>
      </c>
      <c r="AP134" s="129">
        <v>49.2</v>
      </c>
      <c r="AQ134" s="130">
        <v>6058</v>
      </c>
      <c r="AR134" s="133">
        <f t="shared" si="5"/>
        <v>0</v>
      </c>
    </row>
    <row r="135" spans="36:44" x14ac:dyDescent="0.25">
      <c r="AJ135" s="20" t="s">
        <v>834</v>
      </c>
      <c r="AK135" s="129">
        <v>52.71</v>
      </c>
      <c r="AL135" s="130">
        <v>26307</v>
      </c>
      <c r="AM135" s="131">
        <f t="shared" si="4"/>
        <v>0</v>
      </c>
      <c r="AN135" s="20"/>
      <c r="AO135" s="20" t="s">
        <v>860</v>
      </c>
      <c r="AP135" s="129">
        <v>65.22</v>
      </c>
      <c r="AQ135" s="130">
        <v>4426</v>
      </c>
      <c r="AR135" s="133">
        <f t="shared" si="5"/>
        <v>0</v>
      </c>
    </row>
    <row r="136" spans="36:44" x14ac:dyDescent="0.25">
      <c r="AJ136" s="20" t="s">
        <v>861</v>
      </c>
      <c r="AK136" s="129">
        <v>117.5</v>
      </c>
      <c r="AL136" s="130">
        <v>934</v>
      </c>
      <c r="AM136" s="131">
        <f t="shared" si="4"/>
        <v>0</v>
      </c>
      <c r="AN136" s="20"/>
      <c r="AO136" s="20" t="s">
        <v>862</v>
      </c>
      <c r="AP136" s="129">
        <v>48.739999999999995</v>
      </c>
      <c r="AQ136" s="130">
        <v>8961</v>
      </c>
      <c r="AR136" s="133">
        <f t="shared" si="5"/>
        <v>0</v>
      </c>
    </row>
    <row r="137" spans="36:44" x14ac:dyDescent="0.25">
      <c r="AJ137" s="20" t="s">
        <v>835</v>
      </c>
      <c r="AK137" s="129">
        <v>57.03</v>
      </c>
      <c r="AL137" s="130">
        <v>26107</v>
      </c>
      <c r="AM137" s="131">
        <f t="shared" si="4"/>
        <v>0</v>
      </c>
      <c r="AN137" s="20"/>
      <c r="AO137" s="20" t="s">
        <v>863</v>
      </c>
      <c r="AP137" s="129">
        <v>66.97999999999999</v>
      </c>
      <c r="AQ137" s="130">
        <v>7988</v>
      </c>
      <c r="AR137" s="133">
        <f t="shared" si="5"/>
        <v>0</v>
      </c>
    </row>
    <row r="138" spans="36:44" x14ac:dyDescent="0.25">
      <c r="AJ138" s="20" t="s">
        <v>836</v>
      </c>
      <c r="AK138" s="129">
        <v>80.88</v>
      </c>
      <c r="AL138" s="130">
        <v>40420</v>
      </c>
      <c r="AM138" s="131">
        <f t="shared" si="4"/>
        <v>0</v>
      </c>
      <c r="AN138" s="20"/>
      <c r="AO138" s="20" t="s">
        <v>864</v>
      </c>
      <c r="AP138" s="129">
        <v>57.09</v>
      </c>
      <c r="AQ138" s="130">
        <v>1220</v>
      </c>
      <c r="AR138" s="133">
        <f t="shared" si="5"/>
        <v>0</v>
      </c>
    </row>
    <row r="139" spans="36:44" x14ac:dyDescent="0.25">
      <c r="AJ139" s="20" t="s">
        <v>837</v>
      </c>
      <c r="AK139" s="129">
        <v>88.5</v>
      </c>
      <c r="AL139" s="130">
        <v>303</v>
      </c>
      <c r="AM139" s="131">
        <f t="shared" si="4"/>
        <v>0</v>
      </c>
      <c r="AN139" s="20"/>
      <c r="AO139" s="20" t="s">
        <v>865</v>
      </c>
      <c r="AP139" s="129">
        <v>126.25</v>
      </c>
      <c r="AQ139" s="130">
        <v>196</v>
      </c>
      <c r="AR139" s="133">
        <f t="shared" si="5"/>
        <v>0</v>
      </c>
    </row>
    <row r="140" spans="36:44" x14ac:dyDescent="0.25">
      <c r="AJ140" s="20" t="s">
        <v>838</v>
      </c>
      <c r="AK140" s="129">
        <v>72</v>
      </c>
      <c r="AL140" s="130">
        <v>2827</v>
      </c>
      <c r="AM140" s="131">
        <f t="shared" si="4"/>
        <v>0</v>
      </c>
      <c r="AN140" s="20"/>
      <c r="AO140" s="20" t="s">
        <v>866</v>
      </c>
      <c r="AP140" s="129">
        <v>58.870000000000005</v>
      </c>
      <c r="AQ140" s="130">
        <v>1613</v>
      </c>
      <c r="AR140" s="133">
        <f t="shared" si="5"/>
        <v>0</v>
      </c>
    </row>
    <row r="141" spans="36:44" x14ac:dyDescent="0.25">
      <c r="AJ141" s="20" t="s">
        <v>839</v>
      </c>
      <c r="AK141" s="129">
        <v>114.75999999999999</v>
      </c>
      <c r="AL141" s="130">
        <v>5427</v>
      </c>
      <c r="AM141" s="131">
        <f t="shared" si="4"/>
        <v>0</v>
      </c>
      <c r="AN141" s="20"/>
      <c r="AO141" s="20" t="s">
        <v>347</v>
      </c>
      <c r="AP141" s="129">
        <v>81.67</v>
      </c>
      <c r="AQ141" s="130">
        <v>5133</v>
      </c>
      <c r="AR141" s="133">
        <f t="shared" si="5"/>
        <v>0</v>
      </c>
    </row>
    <row r="142" spans="36:44" x14ac:dyDescent="0.25">
      <c r="AJ142" s="20" t="s">
        <v>867</v>
      </c>
      <c r="AK142" s="129">
        <v>97.5</v>
      </c>
      <c r="AL142" s="130">
        <v>330</v>
      </c>
      <c r="AM142" s="131">
        <f t="shared" si="4"/>
        <v>0</v>
      </c>
      <c r="AN142" s="20"/>
      <c r="AO142" s="20" t="s">
        <v>868</v>
      </c>
      <c r="AP142" s="129">
        <v>76.959999999999994</v>
      </c>
      <c r="AQ142" s="130">
        <v>3974</v>
      </c>
      <c r="AR142" s="133">
        <f t="shared" si="5"/>
        <v>0</v>
      </c>
    </row>
    <row r="143" spans="36:44" x14ac:dyDescent="0.25">
      <c r="AJ143" s="20" t="s">
        <v>287</v>
      </c>
      <c r="AK143" s="129">
        <v>85</v>
      </c>
      <c r="AL143" s="130">
        <v>12025</v>
      </c>
      <c r="AM143" s="131">
        <f t="shared" si="4"/>
        <v>0</v>
      </c>
      <c r="AN143" s="20"/>
      <c r="AO143" s="20" t="s">
        <v>869</v>
      </c>
      <c r="AP143" s="129">
        <v>92</v>
      </c>
      <c r="AQ143" s="130">
        <v>515</v>
      </c>
      <c r="AR143" s="133">
        <f t="shared" si="5"/>
        <v>0</v>
      </c>
    </row>
    <row r="144" spans="36:44" x14ac:dyDescent="0.25">
      <c r="AJ144" s="20" t="s">
        <v>840</v>
      </c>
      <c r="AK144" s="129">
        <v>60.75</v>
      </c>
      <c r="AL144" s="130">
        <v>2470</v>
      </c>
      <c r="AM144" s="131">
        <f t="shared" si="4"/>
        <v>0</v>
      </c>
      <c r="AN144" s="20"/>
      <c r="AO144" s="20" t="s">
        <v>870</v>
      </c>
      <c r="AP144" s="129">
        <v>51.95</v>
      </c>
      <c r="AQ144" s="130">
        <v>2400</v>
      </c>
      <c r="AR144" s="133">
        <f t="shared" si="5"/>
        <v>0</v>
      </c>
    </row>
    <row r="145" spans="36:44" x14ac:dyDescent="0.25">
      <c r="AJ145" s="132" t="s">
        <v>841</v>
      </c>
      <c r="AK145" s="129">
        <v>70.62</v>
      </c>
      <c r="AL145" s="130">
        <v>7397</v>
      </c>
      <c r="AM145" s="131">
        <f t="shared" si="4"/>
        <v>0</v>
      </c>
      <c r="AN145" s="20"/>
      <c r="AO145" s="20" t="s">
        <v>871</v>
      </c>
      <c r="AP145" s="129">
        <v>92.93</v>
      </c>
      <c r="AQ145" s="130">
        <v>1372</v>
      </c>
      <c r="AR145" s="133">
        <f t="shared" si="5"/>
        <v>0</v>
      </c>
    </row>
    <row r="146" spans="36:44" x14ac:dyDescent="0.25">
      <c r="AJ146" s="20" t="s">
        <v>842</v>
      </c>
      <c r="AK146" s="129">
        <v>78.52000000000001</v>
      </c>
      <c r="AL146" s="130">
        <v>266</v>
      </c>
      <c r="AM146" s="131">
        <f t="shared" si="4"/>
        <v>0</v>
      </c>
      <c r="AN146" s="20"/>
      <c r="AO146" s="20" t="s">
        <v>872</v>
      </c>
      <c r="AP146" s="129">
        <v>67.569999999999993</v>
      </c>
      <c r="AQ146" s="130">
        <v>1452</v>
      </c>
      <c r="AR146" s="133">
        <f t="shared" si="5"/>
        <v>0</v>
      </c>
    </row>
    <row r="147" spans="36:44" x14ac:dyDescent="0.25">
      <c r="AJ147" s="20" t="s">
        <v>873</v>
      </c>
      <c r="AK147" s="129">
        <v>82.5</v>
      </c>
      <c r="AL147" s="130">
        <v>400</v>
      </c>
      <c r="AM147" s="131">
        <f t="shared" si="4"/>
        <v>0</v>
      </c>
      <c r="AN147" s="20"/>
      <c r="AO147" s="20" t="s">
        <v>874</v>
      </c>
      <c r="AP147" s="129">
        <v>60.22</v>
      </c>
      <c r="AQ147" s="130">
        <v>11650</v>
      </c>
      <c r="AR147" s="133">
        <f t="shared" si="5"/>
        <v>0</v>
      </c>
    </row>
    <row r="148" spans="36:44" x14ac:dyDescent="0.25">
      <c r="AJ148" s="20" t="s">
        <v>843</v>
      </c>
      <c r="AK148" s="129">
        <v>71.5</v>
      </c>
      <c r="AL148" s="130">
        <v>314</v>
      </c>
      <c r="AM148" s="131">
        <f t="shared" si="4"/>
        <v>0</v>
      </c>
      <c r="AN148" s="20"/>
      <c r="AO148" s="20" t="s">
        <v>875</v>
      </c>
      <c r="AP148" s="129">
        <v>75.61</v>
      </c>
      <c r="AQ148" s="130">
        <v>1041</v>
      </c>
      <c r="AR148" s="133">
        <f t="shared" si="5"/>
        <v>0</v>
      </c>
    </row>
    <row r="149" spans="36:44" x14ac:dyDescent="0.25">
      <c r="AJ149" s="20" t="s">
        <v>858</v>
      </c>
      <c r="AK149" s="129">
        <v>82.4</v>
      </c>
      <c r="AL149" s="130">
        <v>839</v>
      </c>
      <c r="AM149" s="131">
        <f t="shared" si="4"/>
        <v>0</v>
      </c>
      <c r="AN149" s="20"/>
      <c r="AO149" s="20" t="s">
        <v>876</v>
      </c>
      <c r="AP149" s="129">
        <v>81.88</v>
      </c>
      <c r="AQ149" s="130">
        <v>310</v>
      </c>
      <c r="AR149" s="133">
        <f t="shared" si="5"/>
        <v>0</v>
      </c>
    </row>
    <row r="150" spans="36:44" x14ac:dyDescent="0.25">
      <c r="AJ150" s="20" t="s">
        <v>844</v>
      </c>
      <c r="AK150" s="129">
        <v>76.289999999999992</v>
      </c>
      <c r="AL150" s="130">
        <v>17267</v>
      </c>
      <c r="AM150" s="131">
        <f t="shared" si="4"/>
        <v>0</v>
      </c>
      <c r="AN150" s="20"/>
      <c r="AO150" s="20" t="s">
        <v>877</v>
      </c>
      <c r="AP150" s="129">
        <v>49.49</v>
      </c>
      <c r="AQ150" s="130">
        <v>1527</v>
      </c>
      <c r="AR150" s="133">
        <f t="shared" si="5"/>
        <v>0</v>
      </c>
    </row>
    <row r="151" spans="36:44" x14ac:dyDescent="0.25">
      <c r="AJ151" s="20" t="s">
        <v>845</v>
      </c>
      <c r="AK151" s="129">
        <v>48.8</v>
      </c>
      <c r="AL151" s="130">
        <v>2403</v>
      </c>
      <c r="AM151" s="131">
        <f t="shared" si="4"/>
        <v>0</v>
      </c>
      <c r="AN151" s="20"/>
      <c r="AO151" s="20" t="s">
        <v>878</v>
      </c>
      <c r="AP151" s="129">
        <v>85.97</v>
      </c>
      <c r="AQ151" s="130">
        <v>1282</v>
      </c>
      <c r="AR151" s="133">
        <f t="shared" si="5"/>
        <v>0</v>
      </c>
    </row>
    <row r="152" spans="36:44" x14ac:dyDescent="0.25">
      <c r="AJ152" s="20" t="s">
        <v>846</v>
      </c>
      <c r="AK152" s="129">
        <v>87.41</v>
      </c>
      <c r="AL152" s="130">
        <v>179</v>
      </c>
      <c r="AM152" s="131">
        <f t="shared" si="4"/>
        <v>0</v>
      </c>
      <c r="AN152" s="20"/>
      <c r="AO152" s="20" t="s">
        <v>879</v>
      </c>
      <c r="AP152" s="129">
        <v>52.46</v>
      </c>
      <c r="AQ152" s="130">
        <v>3077</v>
      </c>
      <c r="AR152" s="133">
        <f t="shared" si="5"/>
        <v>0</v>
      </c>
    </row>
    <row r="153" spans="36:44" x14ac:dyDescent="0.25">
      <c r="AJ153" s="20" t="s">
        <v>847</v>
      </c>
      <c r="AK153" s="129">
        <v>58.019999999999996</v>
      </c>
      <c r="AL153" s="130">
        <v>745</v>
      </c>
      <c r="AM153" s="131">
        <f t="shared" si="4"/>
        <v>0</v>
      </c>
      <c r="AN153" s="20"/>
      <c r="AO153" s="20" t="s">
        <v>880</v>
      </c>
      <c r="AP153" s="129">
        <v>89.72</v>
      </c>
      <c r="AQ153" s="130">
        <v>360</v>
      </c>
      <c r="AR153" s="133">
        <f t="shared" si="5"/>
        <v>0</v>
      </c>
    </row>
    <row r="154" spans="36:44" x14ac:dyDescent="0.25">
      <c r="AJ154" s="20" t="s">
        <v>306</v>
      </c>
      <c r="AK154" s="129">
        <v>94.18</v>
      </c>
      <c r="AL154" s="130">
        <v>30688</v>
      </c>
      <c r="AM154" s="131">
        <f t="shared" si="4"/>
        <v>0</v>
      </c>
      <c r="AN154" s="20"/>
      <c r="AO154" s="20" t="s">
        <v>881</v>
      </c>
      <c r="AP154" s="129">
        <v>109.3</v>
      </c>
      <c r="AQ154" s="130">
        <v>1047</v>
      </c>
      <c r="AR154" s="133">
        <f t="shared" si="5"/>
        <v>0</v>
      </c>
    </row>
    <row r="155" spans="36:44" x14ac:dyDescent="0.25">
      <c r="AJ155" s="20" t="s">
        <v>307</v>
      </c>
      <c r="AK155" s="129">
        <v>82.65</v>
      </c>
      <c r="AL155" s="130">
        <v>3614</v>
      </c>
      <c r="AM155" s="131">
        <f t="shared" si="4"/>
        <v>0</v>
      </c>
      <c r="AN155" s="20"/>
      <c r="AO155" s="20" t="s">
        <v>882</v>
      </c>
      <c r="AP155" s="129">
        <v>123.82</v>
      </c>
      <c r="AQ155" s="130">
        <v>420</v>
      </c>
      <c r="AR155" s="133">
        <f t="shared" si="5"/>
        <v>0</v>
      </c>
    </row>
    <row r="156" spans="36:44" x14ac:dyDescent="0.25">
      <c r="AJ156" s="20" t="s">
        <v>883</v>
      </c>
      <c r="AK156" s="129">
        <v>110.7</v>
      </c>
      <c r="AL156" s="130">
        <v>1386</v>
      </c>
      <c r="AM156" s="131">
        <f t="shared" si="4"/>
        <v>0</v>
      </c>
      <c r="AN156" s="20"/>
      <c r="AO156" s="20" t="s">
        <v>884</v>
      </c>
      <c r="AP156" s="129">
        <v>43.81</v>
      </c>
      <c r="AQ156" s="130">
        <v>171</v>
      </c>
      <c r="AR156" s="133">
        <f t="shared" si="5"/>
        <v>0</v>
      </c>
    </row>
    <row r="157" spans="36:44" x14ac:dyDescent="0.25">
      <c r="AJ157" s="132" t="s">
        <v>848</v>
      </c>
      <c r="AK157" s="129">
        <v>78.25</v>
      </c>
      <c r="AL157" s="130">
        <v>18774</v>
      </c>
      <c r="AM157" s="131">
        <f t="shared" si="4"/>
        <v>0</v>
      </c>
      <c r="AN157" s="20"/>
      <c r="AO157" s="20" t="s">
        <v>885</v>
      </c>
      <c r="AP157" s="129">
        <v>63.349999999999994</v>
      </c>
      <c r="AQ157" s="130">
        <v>4263</v>
      </c>
      <c r="AR157" s="133">
        <f t="shared" si="5"/>
        <v>0</v>
      </c>
    </row>
    <row r="158" spans="36:44" x14ac:dyDescent="0.25">
      <c r="AJ158" s="132" t="s">
        <v>849</v>
      </c>
      <c r="AK158" s="129">
        <v>75.5</v>
      </c>
      <c r="AL158" s="130">
        <v>444</v>
      </c>
      <c r="AM158" s="131">
        <f t="shared" si="4"/>
        <v>0</v>
      </c>
      <c r="AN158" s="20"/>
      <c r="AO158" s="20" t="s">
        <v>886</v>
      </c>
      <c r="AP158" s="129">
        <v>89.98</v>
      </c>
      <c r="AQ158" s="130">
        <v>265</v>
      </c>
      <c r="AR158" s="133">
        <f t="shared" si="5"/>
        <v>0</v>
      </c>
    </row>
    <row r="159" spans="36:44" x14ac:dyDescent="0.25">
      <c r="AJ159" s="20" t="s">
        <v>850</v>
      </c>
      <c r="AK159" s="129">
        <v>89.5</v>
      </c>
      <c r="AL159" s="130">
        <v>829</v>
      </c>
      <c r="AM159" s="131">
        <f t="shared" si="4"/>
        <v>0</v>
      </c>
      <c r="AN159" s="20"/>
      <c r="AO159" s="20" t="s">
        <v>887</v>
      </c>
      <c r="AP159" s="129">
        <v>114.25</v>
      </c>
      <c r="AQ159" s="130">
        <v>452</v>
      </c>
      <c r="AR159" s="133">
        <f t="shared" si="5"/>
        <v>0</v>
      </c>
    </row>
    <row r="160" spans="36:44" x14ac:dyDescent="0.25">
      <c r="AJ160" s="20" t="s">
        <v>851</v>
      </c>
      <c r="AK160" s="129">
        <v>135.9</v>
      </c>
      <c r="AL160" s="130">
        <v>6194</v>
      </c>
      <c r="AM160" s="131">
        <f t="shared" si="4"/>
        <v>0</v>
      </c>
      <c r="AN160" s="20"/>
      <c r="AO160" s="20" t="s">
        <v>888</v>
      </c>
      <c r="AP160" s="129">
        <v>64.180000000000007</v>
      </c>
      <c r="AQ160" s="130">
        <v>3119</v>
      </c>
      <c r="AR160" s="133">
        <f t="shared" si="5"/>
        <v>0</v>
      </c>
    </row>
    <row r="161" spans="36:44" x14ac:dyDescent="0.25">
      <c r="AJ161" s="20" t="s">
        <v>853</v>
      </c>
      <c r="AK161" s="129">
        <v>101.77</v>
      </c>
      <c r="AL161" s="130">
        <v>7956</v>
      </c>
      <c r="AM161" s="131">
        <f t="shared" si="4"/>
        <v>0</v>
      </c>
      <c r="AN161" s="20"/>
      <c r="AO161" s="20" t="s">
        <v>889</v>
      </c>
      <c r="AP161" s="129">
        <v>60.569999999999993</v>
      </c>
      <c r="AQ161" s="130">
        <v>10302</v>
      </c>
      <c r="AR161" s="133">
        <f t="shared" si="5"/>
        <v>0</v>
      </c>
    </row>
    <row r="162" spans="36:44" x14ac:dyDescent="0.25">
      <c r="AJ162" s="20" t="s">
        <v>890</v>
      </c>
      <c r="AK162" s="129">
        <v>57.42</v>
      </c>
      <c r="AL162" s="130">
        <v>4941</v>
      </c>
      <c r="AM162" s="131">
        <f t="shared" si="4"/>
        <v>0</v>
      </c>
      <c r="AN162" s="20"/>
      <c r="AO162" s="20" t="s">
        <v>406</v>
      </c>
      <c r="AP162" s="129">
        <v>65.34</v>
      </c>
      <c r="AQ162" s="130">
        <v>7978</v>
      </c>
      <c r="AR162" s="133">
        <f t="shared" si="5"/>
        <v>0</v>
      </c>
    </row>
    <row r="163" spans="36:44" x14ac:dyDescent="0.25">
      <c r="AJ163" s="20" t="s">
        <v>854</v>
      </c>
      <c r="AK163" s="129">
        <v>84.009999999999991</v>
      </c>
      <c r="AL163" s="130">
        <v>10472</v>
      </c>
      <c r="AM163" s="131">
        <f t="shared" si="4"/>
        <v>0</v>
      </c>
      <c r="AN163" s="20"/>
      <c r="AO163" s="20" t="s">
        <v>891</v>
      </c>
      <c r="AP163" s="129">
        <v>68.599999999999994</v>
      </c>
      <c r="AQ163" s="130">
        <v>13137</v>
      </c>
      <c r="AR163" s="133">
        <f t="shared" si="5"/>
        <v>0</v>
      </c>
    </row>
    <row r="164" spans="36:44" x14ac:dyDescent="0.25">
      <c r="AJ164" s="20" t="s">
        <v>855</v>
      </c>
      <c r="AK164" s="129">
        <v>70.990000000000009</v>
      </c>
      <c r="AL164" s="130">
        <v>2175</v>
      </c>
      <c r="AM164" s="131">
        <f t="shared" si="4"/>
        <v>0</v>
      </c>
      <c r="AN164" s="20"/>
      <c r="AO164" s="20" t="s">
        <v>892</v>
      </c>
      <c r="AP164" s="129">
        <v>94.18</v>
      </c>
      <c r="AQ164" s="130">
        <v>5778</v>
      </c>
      <c r="AR164" s="133">
        <f t="shared" si="5"/>
        <v>0</v>
      </c>
    </row>
    <row r="165" spans="36:44" x14ac:dyDescent="0.25">
      <c r="AJ165" s="20" t="s">
        <v>856</v>
      </c>
      <c r="AK165" s="129">
        <v>120.45</v>
      </c>
      <c r="AL165" s="130">
        <v>454</v>
      </c>
      <c r="AM165" s="131">
        <f t="shared" si="4"/>
        <v>0</v>
      </c>
      <c r="AN165" s="20"/>
      <c r="AO165" s="20" t="s">
        <v>893</v>
      </c>
      <c r="AP165" s="129">
        <v>48.48</v>
      </c>
      <c r="AQ165" s="130">
        <v>6923</v>
      </c>
      <c r="AR165" s="133">
        <f t="shared" si="5"/>
        <v>0</v>
      </c>
    </row>
    <row r="166" spans="36:44" x14ac:dyDescent="0.25">
      <c r="AJ166" s="20" t="s">
        <v>857</v>
      </c>
      <c r="AK166" s="129">
        <v>63.1</v>
      </c>
      <c r="AL166" s="130">
        <v>955</v>
      </c>
      <c r="AM166" s="131">
        <f t="shared" si="4"/>
        <v>0</v>
      </c>
      <c r="AN166" s="20"/>
      <c r="AO166" s="20" t="s">
        <v>894</v>
      </c>
      <c r="AP166" s="129">
        <v>87.71</v>
      </c>
      <c r="AQ166" s="130">
        <v>1747</v>
      </c>
      <c r="AR166" s="133">
        <f t="shared" si="5"/>
        <v>0</v>
      </c>
    </row>
    <row r="167" spans="36:44" x14ac:dyDescent="0.25">
      <c r="AJ167" s="20" t="s">
        <v>859</v>
      </c>
      <c r="AK167" s="129">
        <v>49.2</v>
      </c>
      <c r="AL167" s="130">
        <v>7432</v>
      </c>
      <c r="AM167" s="131">
        <f t="shared" si="4"/>
        <v>0</v>
      </c>
      <c r="AN167" s="20"/>
      <c r="AO167" s="20" t="s">
        <v>895</v>
      </c>
      <c r="AP167" s="129">
        <v>48.849999999999994</v>
      </c>
      <c r="AQ167" s="130">
        <v>5428</v>
      </c>
      <c r="AR167" s="133">
        <f t="shared" si="5"/>
        <v>0</v>
      </c>
    </row>
    <row r="168" spans="36:44" x14ac:dyDescent="0.25">
      <c r="AJ168" s="20" t="s">
        <v>896</v>
      </c>
      <c r="AK168" s="129">
        <v>91</v>
      </c>
      <c r="AL168" s="130">
        <v>290</v>
      </c>
      <c r="AM168" s="131">
        <f t="shared" si="4"/>
        <v>0</v>
      </c>
      <c r="AN168" s="20"/>
      <c r="AO168" s="20" t="s">
        <v>897</v>
      </c>
      <c r="AP168" s="129">
        <v>107.47999999999999</v>
      </c>
      <c r="AQ168" s="130">
        <v>2125</v>
      </c>
      <c r="AR168" s="133">
        <f t="shared" si="5"/>
        <v>0</v>
      </c>
    </row>
    <row r="169" spans="36:44" x14ac:dyDescent="0.25">
      <c r="AJ169" s="20" t="s">
        <v>860</v>
      </c>
      <c r="AK169" s="129">
        <v>65.22</v>
      </c>
      <c r="AL169" s="130">
        <v>1296</v>
      </c>
      <c r="AM169" s="131">
        <f t="shared" si="4"/>
        <v>0</v>
      </c>
      <c r="AN169" s="20"/>
      <c r="AO169" s="20" t="s">
        <v>898</v>
      </c>
      <c r="AP169" s="129">
        <v>80.819999999999993</v>
      </c>
      <c r="AQ169" s="130">
        <v>798</v>
      </c>
      <c r="AR169" s="133">
        <f t="shared" si="5"/>
        <v>0</v>
      </c>
    </row>
    <row r="170" spans="36:44" x14ac:dyDescent="0.25">
      <c r="AJ170" s="20" t="s">
        <v>862</v>
      </c>
      <c r="AK170" s="129">
        <v>48.739999999999995</v>
      </c>
      <c r="AL170" s="130">
        <v>10987</v>
      </c>
      <c r="AM170" s="131">
        <f t="shared" si="4"/>
        <v>0</v>
      </c>
      <c r="AN170" s="20"/>
      <c r="AO170" s="20" t="s">
        <v>899</v>
      </c>
      <c r="AP170" s="129">
        <v>67.12</v>
      </c>
      <c r="AQ170" s="130">
        <v>1441</v>
      </c>
      <c r="AR170" s="133">
        <f t="shared" si="5"/>
        <v>0</v>
      </c>
    </row>
    <row r="171" spans="36:44" x14ac:dyDescent="0.25">
      <c r="AJ171" s="20" t="s">
        <v>863</v>
      </c>
      <c r="AK171" s="129">
        <v>66.97999999999999</v>
      </c>
      <c r="AL171" s="130">
        <v>8252</v>
      </c>
      <c r="AM171" s="131">
        <f t="shared" si="4"/>
        <v>0</v>
      </c>
      <c r="AN171" s="20"/>
      <c r="AO171" s="20" t="s">
        <v>900</v>
      </c>
      <c r="AP171" s="129">
        <v>38.65</v>
      </c>
      <c r="AQ171" s="130">
        <v>1286</v>
      </c>
      <c r="AR171" s="133">
        <f t="shared" si="5"/>
        <v>0</v>
      </c>
    </row>
    <row r="172" spans="36:44" x14ac:dyDescent="0.25">
      <c r="AJ172" s="20" t="s">
        <v>864</v>
      </c>
      <c r="AK172" s="129">
        <v>57.09</v>
      </c>
      <c r="AL172" s="130">
        <v>1386</v>
      </c>
      <c r="AM172" s="131">
        <f t="shared" si="4"/>
        <v>0</v>
      </c>
      <c r="AN172" s="20"/>
      <c r="AO172" s="20" t="s">
        <v>421</v>
      </c>
      <c r="AP172" s="129">
        <v>129.5</v>
      </c>
      <c r="AQ172" s="130">
        <v>256</v>
      </c>
      <c r="AR172" s="133">
        <f t="shared" si="5"/>
        <v>0</v>
      </c>
    </row>
    <row r="173" spans="36:44" x14ac:dyDescent="0.25">
      <c r="AJ173" s="20" t="s">
        <v>865</v>
      </c>
      <c r="AK173" s="129">
        <v>126.25</v>
      </c>
      <c r="AL173" s="130">
        <v>382</v>
      </c>
      <c r="AM173" s="131">
        <f t="shared" si="4"/>
        <v>0</v>
      </c>
      <c r="AN173" s="20"/>
      <c r="AO173" s="20" t="s">
        <v>901</v>
      </c>
      <c r="AP173" s="129">
        <v>84.02000000000001</v>
      </c>
      <c r="AQ173" s="130">
        <v>2906</v>
      </c>
      <c r="AR173" s="133">
        <f t="shared" si="5"/>
        <v>0</v>
      </c>
    </row>
    <row r="174" spans="36:44" x14ac:dyDescent="0.25">
      <c r="AJ174" s="20" t="s">
        <v>866</v>
      </c>
      <c r="AK174" s="129">
        <v>58.870000000000005</v>
      </c>
      <c r="AL174" s="130">
        <v>1645</v>
      </c>
      <c r="AM174" s="131">
        <f t="shared" si="4"/>
        <v>0</v>
      </c>
      <c r="AN174" s="20"/>
      <c r="AO174" s="20" t="s">
        <v>902</v>
      </c>
      <c r="AP174" s="129">
        <v>91.5</v>
      </c>
      <c r="AQ174" s="130">
        <v>394</v>
      </c>
      <c r="AR174" s="133">
        <f t="shared" si="5"/>
        <v>0</v>
      </c>
    </row>
    <row r="175" spans="36:44" x14ac:dyDescent="0.25">
      <c r="AJ175" s="20" t="s">
        <v>347</v>
      </c>
      <c r="AK175" s="129">
        <v>81.67</v>
      </c>
      <c r="AL175" s="130">
        <v>10680</v>
      </c>
      <c r="AM175" s="131">
        <f t="shared" si="4"/>
        <v>0</v>
      </c>
      <c r="AN175" s="20"/>
      <c r="AO175" s="20" t="s">
        <v>903</v>
      </c>
      <c r="AP175" s="129">
        <v>79.92</v>
      </c>
      <c r="AQ175" s="130">
        <v>18607</v>
      </c>
      <c r="AR175" s="133">
        <f t="shared" si="5"/>
        <v>0</v>
      </c>
    </row>
    <row r="176" spans="36:44" x14ac:dyDescent="0.25">
      <c r="AJ176" s="20" t="s">
        <v>868</v>
      </c>
      <c r="AK176" s="129">
        <v>76.959999999999994</v>
      </c>
      <c r="AL176" s="130">
        <v>5055</v>
      </c>
      <c r="AM176" s="131">
        <f t="shared" si="4"/>
        <v>0</v>
      </c>
      <c r="AN176" s="20"/>
      <c r="AO176" s="20" t="s">
        <v>904</v>
      </c>
      <c r="AP176" s="129">
        <v>81</v>
      </c>
      <c r="AQ176" s="130">
        <v>1944</v>
      </c>
      <c r="AR176" s="133">
        <f t="shared" si="5"/>
        <v>0</v>
      </c>
    </row>
    <row r="177" spans="36:44" x14ac:dyDescent="0.25">
      <c r="AJ177" s="20" t="s">
        <v>869</v>
      </c>
      <c r="AK177" s="129">
        <v>92</v>
      </c>
      <c r="AL177" s="130">
        <v>580</v>
      </c>
      <c r="AM177" s="131">
        <f t="shared" si="4"/>
        <v>0</v>
      </c>
      <c r="AN177" s="20"/>
      <c r="AO177" s="20" t="s">
        <v>905</v>
      </c>
      <c r="AP177" s="129">
        <v>79.02000000000001</v>
      </c>
      <c r="AQ177" s="130">
        <v>4670</v>
      </c>
      <c r="AR177" s="133">
        <f t="shared" si="5"/>
        <v>0</v>
      </c>
    </row>
    <row r="178" spans="36:44" x14ac:dyDescent="0.25">
      <c r="AJ178" s="20" t="s">
        <v>870</v>
      </c>
      <c r="AK178" s="129">
        <v>51.95</v>
      </c>
      <c r="AL178" s="130">
        <v>2600</v>
      </c>
      <c r="AM178" s="131">
        <f t="shared" si="4"/>
        <v>0</v>
      </c>
      <c r="AN178" s="20"/>
      <c r="AO178" s="20" t="s">
        <v>906</v>
      </c>
      <c r="AP178" s="129">
        <v>69.5</v>
      </c>
      <c r="AQ178" s="130">
        <v>40</v>
      </c>
      <c r="AR178" s="133">
        <f t="shared" si="5"/>
        <v>0</v>
      </c>
    </row>
    <row r="179" spans="36:44" x14ac:dyDescent="0.25">
      <c r="AJ179" s="20" t="s">
        <v>871</v>
      </c>
      <c r="AK179" s="129">
        <v>92.93</v>
      </c>
      <c r="AL179" s="130">
        <v>1558</v>
      </c>
      <c r="AM179" s="131">
        <f t="shared" si="4"/>
        <v>0</v>
      </c>
      <c r="AN179" s="20"/>
      <c r="AO179" s="20" t="s">
        <v>907</v>
      </c>
      <c r="AP179" s="129">
        <v>52.97</v>
      </c>
      <c r="AQ179" s="130">
        <v>1685</v>
      </c>
      <c r="AR179" s="133">
        <f t="shared" si="5"/>
        <v>0</v>
      </c>
    </row>
    <row r="180" spans="36:44" x14ac:dyDescent="0.25">
      <c r="AJ180" s="20" t="s">
        <v>872</v>
      </c>
      <c r="AK180" s="129">
        <v>67.569999999999993</v>
      </c>
      <c r="AL180" s="130">
        <v>1650</v>
      </c>
      <c r="AM180" s="131">
        <f t="shared" si="4"/>
        <v>0</v>
      </c>
      <c r="AN180" s="20"/>
      <c r="AO180" s="20" t="s">
        <v>908</v>
      </c>
      <c r="AP180" s="129">
        <v>88.36</v>
      </c>
      <c r="AQ180" s="130">
        <v>896</v>
      </c>
      <c r="AR180" s="133">
        <f t="shared" si="5"/>
        <v>0</v>
      </c>
    </row>
    <row r="181" spans="36:44" x14ac:dyDescent="0.25">
      <c r="AJ181" s="20" t="s">
        <v>909</v>
      </c>
      <c r="AK181" s="129">
        <v>113.05</v>
      </c>
      <c r="AL181" s="130">
        <v>475</v>
      </c>
      <c r="AM181" s="131">
        <f t="shared" si="4"/>
        <v>0</v>
      </c>
      <c r="AN181" s="20"/>
      <c r="AO181" s="20" t="s">
        <v>910</v>
      </c>
      <c r="AP181" s="129">
        <v>81.88</v>
      </c>
      <c r="AQ181" s="130">
        <v>7963</v>
      </c>
      <c r="AR181" s="133">
        <f t="shared" si="5"/>
        <v>0</v>
      </c>
    </row>
    <row r="182" spans="36:44" x14ac:dyDescent="0.25">
      <c r="AJ182" s="20" t="s">
        <v>874</v>
      </c>
      <c r="AK182" s="129">
        <v>60.22</v>
      </c>
      <c r="AL182" s="130">
        <v>12000</v>
      </c>
      <c r="AM182" s="131">
        <f t="shared" si="4"/>
        <v>0</v>
      </c>
      <c r="AN182" s="20"/>
      <c r="AO182" s="20" t="s">
        <v>911</v>
      </c>
      <c r="AP182" s="129">
        <v>82.490000000000009</v>
      </c>
      <c r="AQ182" s="130">
        <v>786</v>
      </c>
      <c r="AR182" s="133">
        <f t="shared" si="5"/>
        <v>0</v>
      </c>
    </row>
    <row r="183" spans="36:44" x14ac:dyDescent="0.25">
      <c r="AJ183" s="20" t="s">
        <v>875</v>
      </c>
      <c r="AK183" s="129">
        <v>75.61</v>
      </c>
      <c r="AL183" s="130">
        <v>1134</v>
      </c>
      <c r="AM183" s="131">
        <f t="shared" si="4"/>
        <v>0</v>
      </c>
      <c r="AN183" s="20"/>
      <c r="AO183" s="20" t="s">
        <v>912</v>
      </c>
      <c r="AP183" s="129">
        <v>74.400000000000006</v>
      </c>
      <c r="AQ183" s="130">
        <v>2502</v>
      </c>
      <c r="AR183" s="133">
        <f t="shared" si="5"/>
        <v>0</v>
      </c>
    </row>
    <row r="184" spans="36:44" x14ac:dyDescent="0.25">
      <c r="AJ184" s="20" t="s">
        <v>876</v>
      </c>
      <c r="AK184" s="129">
        <v>81.88</v>
      </c>
      <c r="AL184" s="130">
        <v>409</v>
      </c>
      <c r="AM184" s="131">
        <f t="shared" si="4"/>
        <v>0</v>
      </c>
      <c r="AN184" s="20"/>
      <c r="AO184" s="20" t="s">
        <v>913</v>
      </c>
      <c r="AP184" s="129">
        <v>51.3</v>
      </c>
      <c r="AQ184" s="130">
        <v>449</v>
      </c>
      <c r="AR184" s="133">
        <f t="shared" si="5"/>
        <v>0</v>
      </c>
    </row>
    <row r="185" spans="36:44" x14ac:dyDescent="0.25">
      <c r="AJ185" s="20" t="s">
        <v>877</v>
      </c>
      <c r="AK185" s="129">
        <v>49.49</v>
      </c>
      <c r="AL185" s="130">
        <v>1901</v>
      </c>
      <c r="AM185" s="131">
        <f t="shared" si="4"/>
        <v>0</v>
      </c>
      <c r="AN185" s="20"/>
      <c r="AO185" s="20" t="s">
        <v>914</v>
      </c>
      <c r="AP185" s="129">
        <v>94.58</v>
      </c>
      <c r="AQ185" s="130">
        <v>3494</v>
      </c>
      <c r="AR185" s="133">
        <f t="shared" si="5"/>
        <v>0</v>
      </c>
    </row>
    <row r="186" spans="36:44" x14ac:dyDescent="0.25">
      <c r="AJ186" s="20" t="s">
        <v>878</v>
      </c>
      <c r="AK186" s="129">
        <v>85.97</v>
      </c>
      <c r="AL186" s="130">
        <v>1568</v>
      </c>
      <c r="AM186" s="131">
        <f t="shared" si="4"/>
        <v>0</v>
      </c>
      <c r="AN186" s="20"/>
      <c r="AO186" s="20" t="s">
        <v>456</v>
      </c>
      <c r="AP186" s="129">
        <v>64</v>
      </c>
      <c r="AQ186" s="130">
        <v>18</v>
      </c>
      <c r="AR186" s="133">
        <f t="shared" si="5"/>
        <v>0</v>
      </c>
    </row>
    <row r="187" spans="36:44" x14ac:dyDescent="0.25">
      <c r="AJ187" s="20" t="s">
        <v>879</v>
      </c>
      <c r="AK187" s="129">
        <v>52.46</v>
      </c>
      <c r="AL187" s="130">
        <v>4312</v>
      </c>
      <c r="AM187" s="131">
        <f t="shared" si="4"/>
        <v>0</v>
      </c>
      <c r="AN187" s="20"/>
      <c r="AO187" s="20" t="s">
        <v>915</v>
      </c>
      <c r="AP187" s="129">
        <v>99</v>
      </c>
      <c r="AQ187" s="130">
        <v>164</v>
      </c>
      <c r="AR187" s="133">
        <f t="shared" si="5"/>
        <v>0</v>
      </c>
    </row>
    <row r="188" spans="36:44" x14ac:dyDescent="0.25">
      <c r="AJ188" s="20" t="s">
        <v>916</v>
      </c>
      <c r="AK188" s="129">
        <v>63.9</v>
      </c>
      <c r="AL188" s="130">
        <v>911</v>
      </c>
      <c r="AM188" s="131">
        <f t="shared" si="4"/>
        <v>0</v>
      </c>
      <c r="AN188" s="20"/>
      <c r="AO188" s="20" t="s">
        <v>917</v>
      </c>
      <c r="AP188" s="129">
        <v>76</v>
      </c>
      <c r="AQ188" s="130">
        <v>944</v>
      </c>
      <c r="AR188" s="133">
        <f t="shared" si="5"/>
        <v>0</v>
      </c>
    </row>
    <row r="189" spans="36:44" x14ac:dyDescent="0.25">
      <c r="AJ189" s="20" t="s">
        <v>880</v>
      </c>
      <c r="AK189" s="129">
        <v>89.72</v>
      </c>
      <c r="AL189" s="130">
        <v>504</v>
      </c>
      <c r="AM189" s="131">
        <f t="shared" si="4"/>
        <v>0</v>
      </c>
      <c r="AN189" s="20"/>
      <c r="AO189" s="20" t="s">
        <v>918</v>
      </c>
      <c r="AP189" s="129">
        <v>68.98</v>
      </c>
      <c r="AQ189" s="130">
        <v>71</v>
      </c>
      <c r="AR189" s="133">
        <f t="shared" si="5"/>
        <v>0</v>
      </c>
    </row>
    <row r="190" spans="36:44" x14ac:dyDescent="0.25">
      <c r="AJ190" s="20" t="s">
        <v>881</v>
      </c>
      <c r="AK190" s="129">
        <v>109.3</v>
      </c>
      <c r="AL190" s="130">
        <v>1430</v>
      </c>
      <c r="AM190" s="131">
        <f t="shared" si="4"/>
        <v>0</v>
      </c>
      <c r="AN190" s="20"/>
      <c r="AO190" s="20" t="s">
        <v>919</v>
      </c>
      <c r="AP190" s="129">
        <v>110</v>
      </c>
      <c r="AQ190" s="130">
        <v>369</v>
      </c>
      <c r="AR190" s="133">
        <f t="shared" si="5"/>
        <v>0</v>
      </c>
    </row>
    <row r="191" spans="36:44" x14ac:dyDescent="0.25">
      <c r="AJ191" s="20" t="s">
        <v>920</v>
      </c>
      <c r="AK191" s="129">
        <v>44.069999999999993</v>
      </c>
      <c r="AL191" s="130">
        <v>1245</v>
      </c>
      <c r="AM191" s="131">
        <f t="shared" si="4"/>
        <v>0</v>
      </c>
      <c r="AN191" s="20"/>
      <c r="AO191" s="20" t="s">
        <v>921</v>
      </c>
      <c r="AP191" s="129">
        <v>98.65</v>
      </c>
      <c r="AQ191" s="130">
        <v>1632</v>
      </c>
      <c r="AR191" s="133">
        <f t="shared" si="5"/>
        <v>0</v>
      </c>
    </row>
    <row r="192" spans="36:44" x14ac:dyDescent="0.25">
      <c r="AJ192" s="20" t="s">
        <v>922</v>
      </c>
      <c r="AK192" s="129">
        <v>77</v>
      </c>
      <c r="AL192" s="130">
        <v>1369</v>
      </c>
      <c r="AM192" s="131">
        <f t="shared" si="4"/>
        <v>0</v>
      </c>
      <c r="AN192" s="20"/>
      <c r="AO192" s="20" t="s">
        <v>923</v>
      </c>
      <c r="AP192" s="129">
        <v>68.5</v>
      </c>
      <c r="AQ192" s="130">
        <v>304</v>
      </c>
      <c r="AR192" s="133">
        <f t="shared" si="5"/>
        <v>0</v>
      </c>
    </row>
    <row r="193" spans="36:44" x14ac:dyDescent="0.25">
      <c r="AJ193" s="20" t="s">
        <v>882</v>
      </c>
      <c r="AK193" s="129">
        <v>123.82</v>
      </c>
      <c r="AL193" s="130">
        <v>423</v>
      </c>
      <c r="AM193" s="131">
        <f t="shared" si="4"/>
        <v>0</v>
      </c>
      <c r="AN193" s="20"/>
      <c r="AO193" s="20" t="s">
        <v>924</v>
      </c>
      <c r="AP193" s="129">
        <v>72</v>
      </c>
      <c r="AQ193" s="130">
        <v>123</v>
      </c>
      <c r="AR193" s="133">
        <f t="shared" si="5"/>
        <v>0</v>
      </c>
    </row>
    <row r="194" spans="36:44" x14ac:dyDescent="0.25">
      <c r="AJ194" s="20" t="s">
        <v>884</v>
      </c>
      <c r="AK194" s="129">
        <v>43.81</v>
      </c>
      <c r="AL194" s="130">
        <v>296</v>
      </c>
      <c r="AM194" s="131">
        <f t="shared" si="4"/>
        <v>0</v>
      </c>
      <c r="AN194" s="20"/>
      <c r="AO194" s="20" t="s">
        <v>925</v>
      </c>
      <c r="AP194" s="129">
        <v>98.93</v>
      </c>
      <c r="AQ194" s="130">
        <v>556</v>
      </c>
      <c r="AR194" s="133">
        <f t="shared" si="5"/>
        <v>0</v>
      </c>
    </row>
    <row r="195" spans="36:44" x14ac:dyDescent="0.25">
      <c r="AJ195" s="20" t="s">
        <v>885</v>
      </c>
      <c r="AK195" s="129">
        <v>63.349999999999994</v>
      </c>
      <c r="AL195" s="130">
        <v>4566</v>
      </c>
      <c r="AM195" s="131">
        <f t="shared" ref="AM195:AM258" si="6" xml:space="preserve"> AI_Project_Cost/AL195/20/12</f>
        <v>0</v>
      </c>
      <c r="AN195" s="20"/>
      <c r="AO195" s="20" t="s">
        <v>926</v>
      </c>
      <c r="AP195" s="129">
        <v>47.28</v>
      </c>
      <c r="AQ195" s="130">
        <v>2178</v>
      </c>
      <c r="AR195" s="133">
        <f t="shared" ref="AR195:AR258" si="7" xml:space="preserve"> AI_Project_Cost/AQ195/20/12</f>
        <v>0</v>
      </c>
    </row>
    <row r="196" spans="36:44" x14ac:dyDescent="0.25">
      <c r="AJ196" s="20" t="s">
        <v>886</v>
      </c>
      <c r="AK196" s="129">
        <v>89.98</v>
      </c>
      <c r="AL196" s="130">
        <v>289</v>
      </c>
      <c r="AM196" s="131">
        <f t="shared" si="6"/>
        <v>0</v>
      </c>
      <c r="AN196" s="20"/>
      <c r="AO196" s="20" t="s">
        <v>927</v>
      </c>
      <c r="AP196" s="129">
        <v>72.86</v>
      </c>
      <c r="AQ196" s="130">
        <v>165716</v>
      </c>
      <c r="AR196" s="133">
        <f t="shared" si="7"/>
        <v>0</v>
      </c>
    </row>
    <row r="197" spans="36:44" x14ac:dyDescent="0.25">
      <c r="AJ197" s="20" t="s">
        <v>887</v>
      </c>
      <c r="AK197" s="129">
        <v>114.25</v>
      </c>
      <c r="AL197" s="130">
        <v>467</v>
      </c>
      <c r="AM197" s="131">
        <f t="shared" si="6"/>
        <v>0</v>
      </c>
      <c r="AN197" s="20"/>
      <c r="AO197" s="20" t="s">
        <v>928</v>
      </c>
      <c r="AP197" s="129">
        <v>71</v>
      </c>
      <c r="AQ197" s="130">
        <v>905</v>
      </c>
      <c r="AR197" s="133">
        <f t="shared" si="7"/>
        <v>0</v>
      </c>
    </row>
    <row r="198" spans="36:44" x14ac:dyDescent="0.25">
      <c r="AJ198" s="20" t="s">
        <v>888</v>
      </c>
      <c r="AK198" s="129">
        <v>64.180000000000007</v>
      </c>
      <c r="AL198" s="130">
        <v>2929</v>
      </c>
      <c r="AM198" s="131">
        <f t="shared" si="6"/>
        <v>0</v>
      </c>
      <c r="AN198" s="20"/>
      <c r="AO198" s="20" t="s">
        <v>929</v>
      </c>
      <c r="AP198" s="129">
        <v>68.739999999999995</v>
      </c>
      <c r="AQ198" s="130">
        <v>1263</v>
      </c>
      <c r="AR198" s="133">
        <f t="shared" si="7"/>
        <v>0</v>
      </c>
    </row>
    <row r="199" spans="36:44" x14ac:dyDescent="0.25">
      <c r="AJ199" s="20" t="s">
        <v>889</v>
      </c>
      <c r="AK199" s="129">
        <v>60.569999999999993</v>
      </c>
      <c r="AL199" s="130">
        <v>11842</v>
      </c>
      <c r="AM199" s="131">
        <f t="shared" si="6"/>
        <v>0</v>
      </c>
      <c r="AN199" s="20"/>
      <c r="AO199" s="20" t="s">
        <v>930</v>
      </c>
      <c r="AP199" s="129">
        <v>73.849999999999994</v>
      </c>
      <c r="AQ199" s="130">
        <v>1345</v>
      </c>
      <c r="AR199" s="133">
        <f t="shared" si="7"/>
        <v>0</v>
      </c>
    </row>
    <row r="200" spans="36:44" x14ac:dyDescent="0.25">
      <c r="AJ200" s="20" t="s">
        <v>406</v>
      </c>
      <c r="AK200" s="129">
        <v>65.34</v>
      </c>
      <c r="AL200" s="130">
        <v>13042</v>
      </c>
      <c r="AM200" s="131">
        <f t="shared" si="6"/>
        <v>0</v>
      </c>
      <c r="AN200" s="20"/>
      <c r="AO200" s="20" t="s">
        <v>931</v>
      </c>
      <c r="AP200" s="129">
        <v>63.540000000000006</v>
      </c>
      <c r="AQ200" s="130">
        <v>5173</v>
      </c>
      <c r="AR200" s="133">
        <f t="shared" si="7"/>
        <v>0</v>
      </c>
    </row>
    <row r="201" spans="36:44" x14ac:dyDescent="0.25">
      <c r="AJ201" s="20" t="s">
        <v>891</v>
      </c>
      <c r="AK201" s="129">
        <v>68.599999999999994</v>
      </c>
      <c r="AL201" s="130">
        <v>13613</v>
      </c>
      <c r="AM201" s="131">
        <f t="shared" si="6"/>
        <v>0</v>
      </c>
      <c r="AN201" s="20"/>
      <c r="AO201" s="20" t="s">
        <v>932</v>
      </c>
      <c r="AP201" s="129">
        <v>92.95</v>
      </c>
      <c r="AQ201" s="130">
        <v>294</v>
      </c>
      <c r="AR201" s="133">
        <f t="shared" si="7"/>
        <v>0</v>
      </c>
    </row>
    <row r="202" spans="36:44" x14ac:dyDescent="0.25">
      <c r="AJ202" s="20" t="s">
        <v>892</v>
      </c>
      <c r="AK202" s="129">
        <v>94.18</v>
      </c>
      <c r="AL202" s="130">
        <v>5778</v>
      </c>
      <c r="AM202" s="131">
        <f t="shared" si="6"/>
        <v>0</v>
      </c>
      <c r="AN202" s="20"/>
      <c r="AO202" s="20" t="s">
        <v>933</v>
      </c>
      <c r="AP202" s="129">
        <v>99.92</v>
      </c>
      <c r="AQ202" s="130">
        <v>962</v>
      </c>
      <c r="AR202" s="133">
        <f t="shared" si="7"/>
        <v>0</v>
      </c>
    </row>
    <row r="203" spans="36:44" x14ac:dyDescent="0.25">
      <c r="AJ203" s="20" t="s">
        <v>893</v>
      </c>
      <c r="AK203" s="129">
        <v>48.48</v>
      </c>
      <c r="AL203" s="130">
        <v>10381</v>
      </c>
      <c r="AM203" s="131">
        <f t="shared" si="6"/>
        <v>0</v>
      </c>
      <c r="AN203" s="20"/>
      <c r="AO203" s="20" t="s">
        <v>504</v>
      </c>
      <c r="AP203" s="129">
        <v>50.25</v>
      </c>
      <c r="AQ203" s="130">
        <v>8080</v>
      </c>
      <c r="AR203" s="133">
        <f t="shared" si="7"/>
        <v>0</v>
      </c>
    </row>
    <row r="204" spans="36:44" x14ac:dyDescent="0.25">
      <c r="AJ204" s="20" t="s">
        <v>894</v>
      </c>
      <c r="AK204" s="129">
        <v>87.71</v>
      </c>
      <c r="AL204" s="130">
        <v>550</v>
      </c>
      <c r="AM204" s="131">
        <f t="shared" si="6"/>
        <v>0</v>
      </c>
      <c r="AN204" s="20"/>
      <c r="AO204" s="20" t="s">
        <v>934</v>
      </c>
      <c r="AP204" s="129">
        <v>103.66</v>
      </c>
      <c r="AQ204" s="130">
        <v>465</v>
      </c>
      <c r="AR204" s="133">
        <f t="shared" si="7"/>
        <v>0</v>
      </c>
    </row>
    <row r="205" spans="36:44" x14ac:dyDescent="0.25">
      <c r="AJ205" s="20" t="s">
        <v>895</v>
      </c>
      <c r="AK205" s="129">
        <v>48.849999999999994</v>
      </c>
      <c r="AL205" s="130">
        <v>6276</v>
      </c>
      <c r="AM205" s="131">
        <f t="shared" si="6"/>
        <v>0</v>
      </c>
      <c r="AN205" s="20"/>
      <c r="AO205" s="20" t="s">
        <v>935</v>
      </c>
      <c r="AP205" s="129">
        <v>104.23</v>
      </c>
      <c r="AQ205" s="130">
        <v>571</v>
      </c>
      <c r="AR205" s="133">
        <f t="shared" si="7"/>
        <v>0</v>
      </c>
    </row>
    <row r="206" spans="36:44" x14ac:dyDescent="0.25">
      <c r="AJ206" s="20" t="s">
        <v>897</v>
      </c>
      <c r="AK206" s="129">
        <v>107.47999999999999</v>
      </c>
      <c r="AL206" s="130">
        <v>2781</v>
      </c>
      <c r="AM206" s="131">
        <f t="shared" si="6"/>
        <v>0</v>
      </c>
      <c r="AN206" s="20"/>
      <c r="AO206" s="20" t="s">
        <v>936</v>
      </c>
      <c r="AP206" s="129">
        <v>111.25</v>
      </c>
      <c r="AQ206" s="130">
        <v>982</v>
      </c>
      <c r="AR206" s="133">
        <f t="shared" si="7"/>
        <v>0</v>
      </c>
    </row>
    <row r="207" spans="36:44" x14ac:dyDescent="0.25">
      <c r="AJ207" s="20" t="s">
        <v>898</v>
      </c>
      <c r="AK207" s="129">
        <v>80.819999999999993</v>
      </c>
      <c r="AL207" s="130">
        <v>1013</v>
      </c>
      <c r="AM207" s="131">
        <f t="shared" si="6"/>
        <v>0</v>
      </c>
      <c r="AN207" s="20"/>
      <c r="AO207" s="132" t="s">
        <v>937</v>
      </c>
      <c r="AP207" s="129">
        <v>27.4</v>
      </c>
      <c r="AQ207" s="130">
        <v>4397</v>
      </c>
      <c r="AR207" s="133">
        <f t="shared" si="7"/>
        <v>0</v>
      </c>
    </row>
    <row r="208" spans="36:44" x14ac:dyDescent="0.25">
      <c r="AJ208" s="20" t="s">
        <v>899</v>
      </c>
      <c r="AK208" s="129">
        <v>67.12</v>
      </c>
      <c r="AL208" s="130">
        <v>1458</v>
      </c>
      <c r="AM208" s="131">
        <f t="shared" si="6"/>
        <v>0</v>
      </c>
      <c r="AN208" s="20"/>
      <c r="AO208" s="132" t="s">
        <v>510</v>
      </c>
      <c r="AP208" s="129">
        <v>121</v>
      </c>
      <c r="AQ208" s="130">
        <v>139</v>
      </c>
      <c r="AR208" s="133">
        <f t="shared" si="7"/>
        <v>0</v>
      </c>
    </row>
    <row r="209" spans="36:44" x14ac:dyDescent="0.25">
      <c r="AJ209" s="20" t="s">
        <v>900</v>
      </c>
      <c r="AK209" s="129">
        <v>38.65</v>
      </c>
      <c r="AL209" s="130">
        <v>1684</v>
      </c>
      <c r="AM209" s="131">
        <f t="shared" si="6"/>
        <v>0</v>
      </c>
      <c r="AN209" s="20"/>
      <c r="AO209" s="20" t="s">
        <v>938</v>
      </c>
      <c r="AP209" s="129">
        <v>50.07</v>
      </c>
      <c r="AQ209" s="130">
        <v>21776</v>
      </c>
      <c r="AR209" s="133">
        <f t="shared" si="7"/>
        <v>0</v>
      </c>
    </row>
    <row r="210" spans="36:44" x14ac:dyDescent="0.25">
      <c r="AJ210" s="20" t="s">
        <v>421</v>
      </c>
      <c r="AK210" s="129">
        <v>129.5</v>
      </c>
      <c r="AL210" s="130">
        <v>1827</v>
      </c>
      <c r="AM210" s="131">
        <f t="shared" si="6"/>
        <v>0</v>
      </c>
      <c r="AN210" s="20"/>
      <c r="AO210" s="20" t="s">
        <v>939</v>
      </c>
      <c r="AP210" s="129">
        <v>93.5</v>
      </c>
      <c r="AQ210" s="130">
        <v>222</v>
      </c>
      <c r="AR210" s="133">
        <f t="shared" si="7"/>
        <v>0</v>
      </c>
    </row>
    <row r="211" spans="36:44" x14ac:dyDescent="0.25">
      <c r="AJ211" s="20" t="s">
        <v>901</v>
      </c>
      <c r="AK211" s="129">
        <v>84.02000000000001</v>
      </c>
      <c r="AL211" s="130">
        <v>3339</v>
      </c>
      <c r="AM211" s="131">
        <f t="shared" si="6"/>
        <v>0</v>
      </c>
      <c r="AN211" s="20"/>
      <c r="AO211" s="20" t="s">
        <v>940</v>
      </c>
      <c r="AP211" s="129">
        <v>74.3</v>
      </c>
      <c r="AQ211" s="130">
        <v>1274</v>
      </c>
      <c r="AR211" s="133">
        <f t="shared" si="7"/>
        <v>0</v>
      </c>
    </row>
    <row r="212" spans="36:44" x14ac:dyDescent="0.25">
      <c r="AJ212" s="20" t="s">
        <v>902</v>
      </c>
      <c r="AK212" s="129">
        <v>91.5</v>
      </c>
      <c r="AL212" s="130">
        <v>394</v>
      </c>
      <c r="AM212" s="131">
        <f t="shared" si="6"/>
        <v>0</v>
      </c>
      <c r="AN212" s="20"/>
      <c r="AO212" s="20" t="s">
        <v>941</v>
      </c>
      <c r="AP212" s="129">
        <v>71</v>
      </c>
      <c r="AQ212" s="130">
        <v>477</v>
      </c>
      <c r="AR212" s="133">
        <f t="shared" si="7"/>
        <v>0</v>
      </c>
    </row>
    <row r="213" spans="36:44" x14ac:dyDescent="0.25">
      <c r="AJ213" s="20" t="s">
        <v>903</v>
      </c>
      <c r="AK213" s="129">
        <v>79.92</v>
      </c>
      <c r="AL213" s="130">
        <v>17957</v>
      </c>
      <c r="AM213" s="131">
        <f t="shared" si="6"/>
        <v>0</v>
      </c>
      <c r="AN213" s="20"/>
      <c r="AO213" s="20" t="s">
        <v>942</v>
      </c>
      <c r="AP213" s="129">
        <v>69.75</v>
      </c>
      <c r="AQ213" s="130">
        <v>570</v>
      </c>
      <c r="AR213" s="133">
        <f t="shared" si="7"/>
        <v>0</v>
      </c>
    </row>
    <row r="214" spans="36:44" x14ac:dyDescent="0.25">
      <c r="AJ214" s="20" t="s">
        <v>904</v>
      </c>
      <c r="AK214" s="129">
        <v>81</v>
      </c>
      <c r="AL214" s="130">
        <v>2141</v>
      </c>
      <c r="AM214" s="131">
        <f t="shared" si="6"/>
        <v>0</v>
      </c>
      <c r="AN214" s="20"/>
      <c r="AO214" s="20" t="s">
        <v>943</v>
      </c>
      <c r="AP214" s="129">
        <v>70.849999999999994</v>
      </c>
      <c r="AQ214" s="130">
        <v>16641</v>
      </c>
      <c r="AR214" s="133">
        <f t="shared" si="7"/>
        <v>0</v>
      </c>
    </row>
    <row r="215" spans="36:44" x14ac:dyDescent="0.25">
      <c r="AJ215" s="20" t="s">
        <v>905</v>
      </c>
      <c r="AK215" s="129">
        <v>79.02000000000001</v>
      </c>
      <c r="AL215" s="130">
        <v>5974</v>
      </c>
      <c r="AM215" s="131">
        <f t="shared" si="6"/>
        <v>0</v>
      </c>
      <c r="AN215" s="20"/>
      <c r="AO215" s="20" t="s">
        <v>944</v>
      </c>
      <c r="AP215" s="129">
        <v>132.5</v>
      </c>
      <c r="AQ215" s="130">
        <v>361</v>
      </c>
      <c r="AR215" s="133">
        <f t="shared" si="7"/>
        <v>0</v>
      </c>
    </row>
    <row r="216" spans="36:44" x14ac:dyDescent="0.25">
      <c r="AJ216" s="20" t="s">
        <v>906</v>
      </c>
      <c r="AK216" s="129">
        <v>69.5</v>
      </c>
      <c r="AL216" s="130">
        <v>615</v>
      </c>
      <c r="AM216" s="131">
        <f t="shared" si="6"/>
        <v>0</v>
      </c>
      <c r="AN216" s="20"/>
      <c r="AO216" s="20" t="s">
        <v>945</v>
      </c>
      <c r="AP216" s="129">
        <v>67.680000000000007</v>
      </c>
      <c r="AQ216" s="130">
        <v>8997</v>
      </c>
      <c r="AR216" s="133">
        <f t="shared" si="7"/>
        <v>0</v>
      </c>
    </row>
    <row r="217" spans="36:44" x14ac:dyDescent="0.25">
      <c r="AJ217" s="20" t="s">
        <v>946</v>
      </c>
      <c r="AK217" s="129">
        <v>86.5</v>
      </c>
      <c r="AL217" s="130">
        <v>636</v>
      </c>
      <c r="AM217" s="131">
        <f t="shared" si="6"/>
        <v>0</v>
      </c>
      <c r="AN217" s="20"/>
      <c r="AO217" s="20" t="s">
        <v>947</v>
      </c>
      <c r="AP217" s="129">
        <v>94.550000000000011</v>
      </c>
      <c r="AQ217" s="130">
        <v>339</v>
      </c>
      <c r="AR217" s="133">
        <f t="shared" si="7"/>
        <v>0</v>
      </c>
    </row>
    <row r="218" spans="36:44" x14ac:dyDescent="0.25">
      <c r="AJ218" s="20" t="s">
        <v>907</v>
      </c>
      <c r="AK218" s="129">
        <v>52.97</v>
      </c>
      <c r="AL218" s="130">
        <v>1840</v>
      </c>
      <c r="AM218" s="131">
        <f t="shared" si="6"/>
        <v>0</v>
      </c>
      <c r="AN218" s="20"/>
      <c r="AO218" s="20" t="s">
        <v>948</v>
      </c>
      <c r="AP218" s="129">
        <v>79.819999999999993</v>
      </c>
      <c r="AQ218" s="130">
        <v>2320</v>
      </c>
      <c r="AR218" s="133">
        <f t="shared" si="7"/>
        <v>0</v>
      </c>
    </row>
    <row r="219" spans="36:44" x14ac:dyDescent="0.25">
      <c r="AJ219" s="20" t="s">
        <v>435</v>
      </c>
      <c r="AK219" s="129">
        <v>87</v>
      </c>
      <c r="AL219" s="130">
        <v>4980</v>
      </c>
      <c r="AM219" s="131">
        <f t="shared" si="6"/>
        <v>0</v>
      </c>
      <c r="AN219" s="20"/>
      <c r="AO219" s="20" t="s">
        <v>949</v>
      </c>
      <c r="AP219" s="129">
        <v>66.84</v>
      </c>
      <c r="AQ219" s="130">
        <v>8014</v>
      </c>
      <c r="AR219" s="133">
        <f t="shared" si="7"/>
        <v>0</v>
      </c>
    </row>
    <row r="220" spans="36:44" x14ac:dyDescent="0.25">
      <c r="AJ220" s="20" t="s">
        <v>908</v>
      </c>
      <c r="AK220" s="129">
        <v>88.36</v>
      </c>
      <c r="AL220" s="130">
        <v>1574</v>
      </c>
      <c r="AM220" s="131">
        <f t="shared" si="6"/>
        <v>0</v>
      </c>
      <c r="AN220" s="20"/>
      <c r="AO220" s="20" t="s">
        <v>950</v>
      </c>
      <c r="AP220" s="129">
        <v>78.25</v>
      </c>
      <c r="AQ220" s="130">
        <v>3127</v>
      </c>
      <c r="AR220" s="133">
        <f t="shared" si="7"/>
        <v>0</v>
      </c>
    </row>
    <row r="221" spans="36:44" x14ac:dyDescent="0.25">
      <c r="AJ221" s="20" t="s">
        <v>910</v>
      </c>
      <c r="AK221" s="129">
        <v>81.88</v>
      </c>
      <c r="AL221" s="130">
        <v>8290</v>
      </c>
      <c r="AM221" s="131">
        <f t="shared" si="6"/>
        <v>0</v>
      </c>
      <c r="AN221" s="20"/>
      <c r="AO221" s="20" t="s">
        <v>951</v>
      </c>
      <c r="AP221" s="129">
        <v>80.5</v>
      </c>
      <c r="AQ221" s="130">
        <v>880</v>
      </c>
      <c r="AR221" s="133">
        <f t="shared" si="7"/>
        <v>0</v>
      </c>
    </row>
    <row r="222" spans="36:44" x14ac:dyDescent="0.25">
      <c r="AJ222" s="20" t="s">
        <v>911</v>
      </c>
      <c r="AK222" s="129">
        <v>82.490000000000009</v>
      </c>
      <c r="AL222" s="130">
        <v>1066</v>
      </c>
      <c r="AM222" s="131">
        <f t="shared" si="6"/>
        <v>0</v>
      </c>
      <c r="AN222" s="20"/>
      <c r="AO222" s="20" t="s">
        <v>560</v>
      </c>
      <c r="AP222" s="129">
        <v>130.97</v>
      </c>
      <c r="AQ222" s="130">
        <v>3206</v>
      </c>
      <c r="AR222" s="133">
        <f t="shared" si="7"/>
        <v>0</v>
      </c>
    </row>
    <row r="223" spans="36:44" x14ac:dyDescent="0.25">
      <c r="AJ223" s="20" t="s">
        <v>912</v>
      </c>
      <c r="AK223" s="129">
        <v>74.400000000000006</v>
      </c>
      <c r="AL223" s="130">
        <v>2578</v>
      </c>
      <c r="AM223" s="131">
        <f t="shared" si="6"/>
        <v>0</v>
      </c>
      <c r="AN223" s="20"/>
      <c r="AO223" s="20" t="s">
        <v>952</v>
      </c>
      <c r="AP223" s="129">
        <v>61.8</v>
      </c>
      <c r="AQ223" s="130">
        <v>5619</v>
      </c>
      <c r="AR223" s="133">
        <f t="shared" si="7"/>
        <v>0</v>
      </c>
    </row>
    <row r="224" spans="36:44" x14ac:dyDescent="0.25">
      <c r="AJ224" s="20" t="s">
        <v>913</v>
      </c>
      <c r="AK224" s="129">
        <v>51.3</v>
      </c>
      <c r="AL224" s="130">
        <v>720</v>
      </c>
      <c r="AM224" s="131">
        <f t="shared" si="6"/>
        <v>0</v>
      </c>
      <c r="AN224" s="20"/>
      <c r="AO224" s="20" t="s">
        <v>953</v>
      </c>
      <c r="AP224" s="129">
        <v>46.3</v>
      </c>
      <c r="AQ224" s="130">
        <v>1184</v>
      </c>
      <c r="AR224" s="133">
        <f t="shared" si="7"/>
        <v>0</v>
      </c>
    </row>
    <row r="225" spans="36:44" x14ac:dyDescent="0.25">
      <c r="AJ225" s="20" t="s">
        <v>914</v>
      </c>
      <c r="AK225" s="129">
        <v>94.58</v>
      </c>
      <c r="AL225" s="130">
        <v>3775</v>
      </c>
      <c r="AM225" s="131">
        <f t="shared" si="6"/>
        <v>0</v>
      </c>
      <c r="AN225" s="20"/>
      <c r="AO225" s="20" t="s">
        <v>954</v>
      </c>
      <c r="AP225" s="129">
        <v>115.02</v>
      </c>
      <c r="AQ225" s="130">
        <v>313</v>
      </c>
      <c r="AR225" s="133">
        <f t="shared" si="7"/>
        <v>0</v>
      </c>
    </row>
    <row r="226" spans="36:44" x14ac:dyDescent="0.25">
      <c r="AJ226" s="20" t="s">
        <v>955</v>
      </c>
      <c r="AK226" s="129">
        <v>76.5</v>
      </c>
      <c r="AL226" s="130">
        <v>263</v>
      </c>
      <c r="AM226" s="131">
        <f t="shared" si="6"/>
        <v>0</v>
      </c>
      <c r="AN226" s="20"/>
      <c r="AO226" s="20" t="s">
        <v>956</v>
      </c>
      <c r="AP226" s="129">
        <v>83.5</v>
      </c>
      <c r="AQ226" s="130">
        <v>1540</v>
      </c>
      <c r="AR226" s="133">
        <f t="shared" si="7"/>
        <v>0</v>
      </c>
    </row>
    <row r="227" spans="36:44" x14ac:dyDescent="0.25">
      <c r="AJ227" s="20" t="s">
        <v>957</v>
      </c>
      <c r="AK227" s="129">
        <v>103.8</v>
      </c>
      <c r="AL227" s="130">
        <v>147</v>
      </c>
      <c r="AM227" s="131">
        <f t="shared" si="6"/>
        <v>0</v>
      </c>
      <c r="AN227" s="20"/>
      <c r="AO227" s="20" t="s">
        <v>958</v>
      </c>
      <c r="AP227" s="129">
        <v>81.33</v>
      </c>
      <c r="AQ227" s="130">
        <v>317</v>
      </c>
      <c r="AR227" s="133">
        <f t="shared" si="7"/>
        <v>0</v>
      </c>
    </row>
    <row r="228" spans="36:44" x14ac:dyDescent="0.25">
      <c r="AJ228" s="20" t="s">
        <v>456</v>
      </c>
      <c r="AK228" s="129">
        <v>64</v>
      </c>
      <c r="AL228" s="130">
        <v>7164</v>
      </c>
      <c r="AM228" s="131">
        <f t="shared" si="6"/>
        <v>0</v>
      </c>
      <c r="AN228" s="20"/>
      <c r="AO228" s="132" t="s">
        <v>959</v>
      </c>
      <c r="AP228" s="129">
        <v>62.870000000000005</v>
      </c>
      <c r="AQ228" s="130">
        <v>10421</v>
      </c>
      <c r="AR228" s="133">
        <f t="shared" si="7"/>
        <v>0</v>
      </c>
    </row>
    <row r="229" spans="36:44" x14ac:dyDescent="0.25">
      <c r="AJ229" s="20" t="s">
        <v>915</v>
      </c>
      <c r="AK229" s="129">
        <v>99</v>
      </c>
      <c r="AL229" s="130">
        <v>231</v>
      </c>
      <c r="AM229" s="131">
        <f t="shared" si="6"/>
        <v>0</v>
      </c>
      <c r="AN229" s="20"/>
      <c r="AO229" s="20" t="s">
        <v>960</v>
      </c>
      <c r="AP229" s="129">
        <v>72.5</v>
      </c>
      <c r="AQ229" s="130">
        <v>580</v>
      </c>
      <c r="AR229" s="133">
        <f t="shared" si="7"/>
        <v>0</v>
      </c>
    </row>
    <row r="230" spans="36:44" x14ac:dyDescent="0.25">
      <c r="AJ230" s="20" t="s">
        <v>961</v>
      </c>
      <c r="AK230" s="129">
        <v>48.519999999999996</v>
      </c>
      <c r="AL230" s="130">
        <v>923</v>
      </c>
      <c r="AM230" s="131">
        <f t="shared" si="6"/>
        <v>0</v>
      </c>
      <c r="AN230" s="20"/>
      <c r="AO230" s="20" t="s">
        <v>962</v>
      </c>
      <c r="AP230" s="129">
        <v>106.77000000000001</v>
      </c>
      <c r="AQ230" s="130">
        <v>256</v>
      </c>
      <c r="AR230" s="133">
        <f t="shared" si="7"/>
        <v>0</v>
      </c>
    </row>
    <row r="231" spans="36:44" x14ac:dyDescent="0.25">
      <c r="AJ231" s="20" t="s">
        <v>963</v>
      </c>
      <c r="AK231" s="129">
        <v>49.93</v>
      </c>
      <c r="AL231" s="130">
        <v>266</v>
      </c>
      <c r="AM231" s="131">
        <f t="shared" si="6"/>
        <v>0</v>
      </c>
      <c r="AN231" s="20"/>
      <c r="AO231" s="20" t="s">
        <v>964</v>
      </c>
      <c r="AP231" s="129">
        <v>91.82</v>
      </c>
      <c r="AQ231" s="130">
        <v>3730</v>
      </c>
      <c r="AR231" s="133">
        <f t="shared" si="7"/>
        <v>0</v>
      </c>
    </row>
    <row r="232" spans="36:44" x14ac:dyDescent="0.25">
      <c r="AJ232" s="20" t="s">
        <v>965</v>
      </c>
      <c r="AK232" s="129">
        <v>175.75</v>
      </c>
      <c r="AL232" s="130">
        <v>455</v>
      </c>
      <c r="AM232" s="131">
        <f t="shared" si="6"/>
        <v>0</v>
      </c>
      <c r="AN232" s="20"/>
      <c r="AO232" s="20" t="s">
        <v>966</v>
      </c>
      <c r="AP232" s="129">
        <v>95.82</v>
      </c>
      <c r="AQ232" s="130">
        <v>573</v>
      </c>
      <c r="AR232" s="133">
        <f t="shared" si="7"/>
        <v>0</v>
      </c>
    </row>
    <row r="233" spans="36:44" x14ac:dyDescent="0.25">
      <c r="AJ233" s="20" t="s">
        <v>967</v>
      </c>
      <c r="AK233" s="129">
        <v>82.6</v>
      </c>
      <c r="AL233" s="130">
        <v>988</v>
      </c>
      <c r="AM233" s="131">
        <f t="shared" si="6"/>
        <v>0</v>
      </c>
      <c r="AN233" s="20"/>
      <c r="AO233" s="20" t="s">
        <v>968</v>
      </c>
      <c r="AP233" s="129">
        <v>45.17</v>
      </c>
      <c r="AQ233" s="130">
        <v>4720</v>
      </c>
      <c r="AR233" s="133">
        <f t="shared" si="7"/>
        <v>0</v>
      </c>
    </row>
    <row r="234" spans="36:44" x14ac:dyDescent="0.25">
      <c r="AJ234" s="20" t="s">
        <v>917</v>
      </c>
      <c r="AK234" s="129">
        <v>76</v>
      </c>
      <c r="AL234" s="130">
        <v>1051</v>
      </c>
      <c r="AM234" s="131">
        <f t="shared" si="6"/>
        <v>0</v>
      </c>
      <c r="AN234" s="20"/>
      <c r="AO234" s="20" t="s">
        <v>969</v>
      </c>
      <c r="AP234" s="129">
        <v>65.400000000000006</v>
      </c>
      <c r="AQ234" s="130">
        <v>1060</v>
      </c>
      <c r="AR234" s="133">
        <f t="shared" si="7"/>
        <v>0</v>
      </c>
    </row>
    <row r="235" spans="36:44" x14ac:dyDescent="0.25">
      <c r="AJ235" s="20" t="s">
        <v>918</v>
      </c>
      <c r="AK235" s="129">
        <v>68.98</v>
      </c>
      <c r="AL235" s="130">
        <v>905</v>
      </c>
      <c r="AM235" s="131">
        <f t="shared" si="6"/>
        <v>0</v>
      </c>
      <c r="AN235" s="20"/>
      <c r="AO235" s="20" t="s">
        <v>970</v>
      </c>
      <c r="AP235" s="129">
        <v>76</v>
      </c>
      <c r="AQ235" s="130">
        <v>133</v>
      </c>
      <c r="AR235" s="133">
        <f t="shared" si="7"/>
        <v>0</v>
      </c>
    </row>
    <row r="236" spans="36:44" x14ac:dyDescent="0.25">
      <c r="AJ236" s="20" t="s">
        <v>971</v>
      </c>
      <c r="AK236" s="129">
        <v>67.19</v>
      </c>
      <c r="AL236" s="130">
        <v>989</v>
      </c>
      <c r="AM236" s="131">
        <f t="shared" si="6"/>
        <v>0</v>
      </c>
      <c r="AN236" s="20"/>
      <c r="AO236" s="20" t="s">
        <v>972</v>
      </c>
      <c r="AP236" s="129">
        <v>95.1</v>
      </c>
      <c r="AQ236" s="130">
        <v>143</v>
      </c>
      <c r="AR236" s="133">
        <f t="shared" si="7"/>
        <v>0</v>
      </c>
    </row>
    <row r="237" spans="36:44" x14ac:dyDescent="0.25">
      <c r="AJ237" s="20" t="s">
        <v>919</v>
      </c>
      <c r="AK237" s="129">
        <v>110</v>
      </c>
      <c r="AL237" s="130">
        <v>338</v>
      </c>
      <c r="AM237" s="131">
        <f t="shared" si="6"/>
        <v>0</v>
      </c>
      <c r="AN237" s="20"/>
      <c r="AO237" s="20" t="s">
        <v>973</v>
      </c>
      <c r="AP237" s="129">
        <v>85.199999999999989</v>
      </c>
      <c r="AQ237" s="130">
        <v>10903</v>
      </c>
      <c r="AR237" s="133">
        <f t="shared" si="7"/>
        <v>0</v>
      </c>
    </row>
    <row r="238" spans="36:44" x14ac:dyDescent="0.25">
      <c r="AJ238" s="20" t="s">
        <v>921</v>
      </c>
      <c r="AK238" s="129">
        <v>98.65</v>
      </c>
      <c r="AL238" s="130">
        <v>1903</v>
      </c>
      <c r="AM238" s="131">
        <f t="shared" si="6"/>
        <v>0</v>
      </c>
      <c r="AN238" s="20"/>
      <c r="AO238" s="20" t="s">
        <v>974</v>
      </c>
      <c r="AP238" s="129">
        <v>92.25</v>
      </c>
      <c r="AQ238" s="130">
        <v>1138</v>
      </c>
      <c r="AR238" s="133">
        <f t="shared" si="7"/>
        <v>0</v>
      </c>
    </row>
    <row r="239" spans="36:44" x14ac:dyDescent="0.25">
      <c r="AJ239" s="20" t="s">
        <v>923</v>
      </c>
      <c r="AK239" s="129">
        <v>68.5</v>
      </c>
      <c r="AL239" s="130">
        <v>350</v>
      </c>
      <c r="AM239" s="131">
        <f t="shared" si="6"/>
        <v>0</v>
      </c>
      <c r="AN239" s="20"/>
      <c r="AO239" s="20" t="s">
        <v>975</v>
      </c>
      <c r="AP239" s="129">
        <v>79.12</v>
      </c>
      <c r="AQ239" s="130">
        <v>766</v>
      </c>
      <c r="AR239" s="133">
        <f t="shared" si="7"/>
        <v>0</v>
      </c>
    </row>
    <row r="240" spans="36:44" x14ac:dyDescent="0.25">
      <c r="AJ240" s="20" t="s">
        <v>976</v>
      </c>
      <c r="AK240" s="129">
        <v>92</v>
      </c>
      <c r="AL240" s="130">
        <v>320</v>
      </c>
      <c r="AM240" s="131">
        <f t="shared" si="6"/>
        <v>0</v>
      </c>
      <c r="AN240" s="20"/>
      <c r="AO240" s="20" t="s">
        <v>619</v>
      </c>
      <c r="AP240" s="129">
        <v>64.66</v>
      </c>
      <c r="AQ240" s="130">
        <v>1957</v>
      </c>
      <c r="AR240" s="133">
        <f t="shared" si="7"/>
        <v>0</v>
      </c>
    </row>
    <row r="241" spans="36:44" x14ac:dyDescent="0.25">
      <c r="AJ241" s="20" t="s">
        <v>924</v>
      </c>
      <c r="AK241" s="129">
        <v>72</v>
      </c>
      <c r="AL241" s="130">
        <v>259</v>
      </c>
      <c r="AM241" s="131">
        <f t="shared" si="6"/>
        <v>0</v>
      </c>
      <c r="AN241" s="20"/>
      <c r="AO241" s="20" t="s">
        <v>977</v>
      </c>
      <c r="AP241" s="129">
        <v>62.599999999999994</v>
      </c>
      <c r="AQ241" s="130">
        <v>25610</v>
      </c>
      <c r="AR241" s="133">
        <f t="shared" si="7"/>
        <v>0</v>
      </c>
    </row>
    <row r="242" spans="36:44" x14ac:dyDescent="0.25">
      <c r="AJ242" s="20" t="s">
        <v>925</v>
      </c>
      <c r="AK242" s="129">
        <v>98.93</v>
      </c>
      <c r="AL242" s="130">
        <v>630</v>
      </c>
      <c r="AM242" s="131">
        <f t="shared" si="6"/>
        <v>0</v>
      </c>
      <c r="AN242" s="20"/>
      <c r="AO242" s="20" t="s">
        <v>622</v>
      </c>
      <c r="AP242" s="129">
        <v>71.5</v>
      </c>
      <c r="AQ242" s="130">
        <v>32190</v>
      </c>
      <c r="AR242" s="133">
        <f t="shared" si="7"/>
        <v>0</v>
      </c>
    </row>
    <row r="243" spans="36:44" x14ac:dyDescent="0.25">
      <c r="AJ243" s="20" t="s">
        <v>926</v>
      </c>
      <c r="AK243" s="129">
        <v>47.28</v>
      </c>
      <c r="AL243" s="130">
        <v>2606</v>
      </c>
      <c r="AM243" s="131">
        <f t="shared" si="6"/>
        <v>0</v>
      </c>
      <c r="AN243" s="20"/>
      <c r="AO243" s="20" t="s">
        <v>978</v>
      </c>
      <c r="AP243" s="129">
        <v>50.949999999999996</v>
      </c>
      <c r="AQ243" s="130">
        <v>2128</v>
      </c>
      <c r="AR243" s="133">
        <f t="shared" si="7"/>
        <v>0</v>
      </c>
    </row>
    <row r="244" spans="36:44" x14ac:dyDescent="0.25">
      <c r="AJ244" s="20" t="s">
        <v>927</v>
      </c>
      <c r="AK244" s="129">
        <v>72.86</v>
      </c>
      <c r="AL244" s="130">
        <v>170663</v>
      </c>
      <c r="AM244" s="131">
        <f t="shared" si="6"/>
        <v>0</v>
      </c>
      <c r="AN244" s="20"/>
      <c r="AO244" s="20" t="s">
        <v>979</v>
      </c>
      <c r="AP244" s="129">
        <v>65.900000000000006</v>
      </c>
      <c r="AQ244" s="130">
        <v>455</v>
      </c>
      <c r="AR244" s="133">
        <f t="shared" si="7"/>
        <v>0</v>
      </c>
    </row>
    <row r="245" spans="36:44" x14ac:dyDescent="0.25">
      <c r="AJ245" s="20" t="s">
        <v>928</v>
      </c>
      <c r="AK245" s="129">
        <v>71</v>
      </c>
      <c r="AL245" s="130">
        <v>1166</v>
      </c>
      <c r="AM245" s="131">
        <f t="shared" si="6"/>
        <v>0</v>
      </c>
      <c r="AN245" s="20"/>
      <c r="AO245" s="20" t="s">
        <v>980</v>
      </c>
      <c r="AP245" s="129">
        <v>78.949999999999989</v>
      </c>
      <c r="AQ245" s="130">
        <v>1600</v>
      </c>
      <c r="AR245" s="133">
        <f t="shared" si="7"/>
        <v>0</v>
      </c>
    </row>
    <row r="246" spans="36:44" x14ac:dyDescent="0.25">
      <c r="AJ246" s="20" t="s">
        <v>929</v>
      </c>
      <c r="AK246" s="129">
        <v>68.739999999999995</v>
      </c>
      <c r="AL246" s="130">
        <v>1479</v>
      </c>
      <c r="AM246" s="131">
        <f t="shared" si="6"/>
        <v>0</v>
      </c>
      <c r="AN246" s="20"/>
      <c r="AO246" s="20" t="s">
        <v>981</v>
      </c>
      <c r="AP246" s="129">
        <v>62</v>
      </c>
      <c r="AQ246" s="130">
        <v>344</v>
      </c>
      <c r="AR246" s="133">
        <f t="shared" si="7"/>
        <v>0</v>
      </c>
    </row>
    <row r="247" spans="36:44" x14ac:dyDescent="0.25">
      <c r="AJ247" s="20" t="s">
        <v>930</v>
      </c>
      <c r="AK247" s="129">
        <v>73.849999999999994</v>
      </c>
      <c r="AL247" s="130">
        <v>1493</v>
      </c>
      <c r="AM247" s="131">
        <f t="shared" si="6"/>
        <v>0</v>
      </c>
      <c r="AN247" s="20"/>
      <c r="AO247" s="20" t="s">
        <v>982</v>
      </c>
      <c r="AP247" s="129">
        <v>69.17</v>
      </c>
      <c r="AQ247" s="130">
        <v>657</v>
      </c>
      <c r="AR247" s="133">
        <f t="shared" si="7"/>
        <v>0</v>
      </c>
    </row>
    <row r="248" spans="36:44" x14ac:dyDescent="0.25">
      <c r="AJ248" s="20" t="s">
        <v>931</v>
      </c>
      <c r="AK248" s="129">
        <v>63.540000000000006</v>
      </c>
      <c r="AL248" s="130">
        <v>6581</v>
      </c>
      <c r="AM248" s="131">
        <f t="shared" si="6"/>
        <v>0</v>
      </c>
      <c r="AN248" s="20"/>
      <c r="AO248" s="20" t="s">
        <v>983</v>
      </c>
      <c r="AP248" s="129">
        <v>62.900000000000006</v>
      </c>
      <c r="AQ248" s="130">
        <v>704</v>
      </c>
      <c r="AR248" s="133">
        <f t="shared" si="7"/>
        <v>0</v>
      </c>
    </row>
    <row r="249" spans="36:44" x14ac:dyDescent="0.25">
      <c r="AJ249" s="20" t="s">
        <v>932</v>
      </c>
      <c r="AK249" s="129">
        <v>92.95</v>
      </c>
      <c r="AL249" s="130">
        <v>341</v>
      </c>
      <c r="AM249" s="131">
        <f t="shared" si="6"/>
        <v>0</v>
      </c>
      <c r="AN249" s="20"/>
      <c r="AO249" s="132" t="s">
        <v>984</v>
      </c>
      <c r="AP249" s="129">
        <v>210.45</v>
      </c>
      <c r="AQ249" s="130">
        <v>118</v>
      </c>
      <c r="AR249" s="133">
        <f t="shared" si="7"/>
        <v>0</v>
      </c>
    </row>
    <row r="250" spans="36:44" x14ac:dyDescent="0.25">
      <c r="AJ250" s="20" t="s">
        <v>933</v>
      </c>
      <c r="AK250" s="129">
        <v>99.92</v>
      </c>
      <c r="AL250" s="130">
        <v>1423</v>
      </c>
      <c r="AM250" s="131">
        <f t="shared" si="6"/>
        <v>0</v>
      </c>
      <c r="AN250" s="20"/>
      <c r="AO250" s="20" t="s">
        <v>985</v>
      </c>
      <c r="AP250" s="129">
        <v>68.240000000000009</v>
      </c>
      <c r="AQ250" s="130">
        <v>1341</v>
      </c>
      <c r="AR250" s="133">
        <f t="shared" si="7"/>
        <v>0</v>
      </c>
    </row>
    <row r="251" spans="36:44" x14ac:dyDescent="0.25">
      <c r="AJ251" s="20" t="s">
        <v>504</v>
      </c>
      <c r="AK251" s="129">
        <v>50.25</v>
      </c>
      <c r="AL251" s="130">
        <v>8265</v>
      </c>
      <c r="AM251" s="131">
        <f t="shared" si="6"/>
        <v>0</v>
      </c>
      <c r="AN251" s="20"/>
      <c r="AO251" s="20" t="s">
        <v>986</v>
      </c>
      <c r="AP251" s="129">
        <v>70.849999999999994</v>
      </c>
      <c r="AQ251" s="130">
        <v>4924</v>
      </c>
      <c r="AR251" s="133">
        <f t="shared" si="7"/>
        <v>0</v>
      </c>
    </row>
    <row r="252" spans="36:44" x14ac:dyDescent="0.25">
      <c r="AJ252" s="20" t="s">
        <v>934</v>
      </c>
      <c r="AK252" s="129">
        <v>103.66</v>
      </c>
      <c r="AL252" s="130">
        <v>650</v>
      </c>
      <c r="AM252" s="131">
        <f t="shared" si="6"/>
        <v>0</v>
      </c>
      <c r="AN252" s="20"/>
      <c r="AO252" s="20" t="s">
        <v>987</v>
      </c>
      <c r="AP252" s="129">
        <v>49.879999999999995</v>
      </c>
      <c r="AQ252" s="130">
        <v>4806</v>
      </c>
      <c r="AR252" s="133">
        <f t="shared" si="7"/>
        <v>0</v>
      </c>
    </row>
    <row r="253" spans="36:44" x14ac:dyDescent="0.25">
      <c r="AJ253" s="20" t="s">
        <v>935</v>
      </c>
      <c r="AK253" s="129">
        <v>104.23</v>
      </c>
      <c r="AL253" s="130">
        <v>1078</v>
      </c>
      <c r="AM253" s="131">
        <f t="shared" si="6"/>
        <v>0</v>
      </c>
      <c r="AN253" s="20"/>
      <c r="AO253" s="20" t="s">
        <v>988</v>
      </c>
      <c r="AP253" s="129">
        <v>53.519999999999996</v>
      </c>
      <c r="AQ253" s="130">
        <v>615</v>
      </c>
      <c r="AR253" s="133">
        <f t="shared" si="7"/>
        <v>0</v>
      </c>
    </row>
    <row r="254" spans="36:44" x14ac:dyDescent="0.25">
      <c r="AJ254" s="20" t="s">
        <v>936</v>
      </c>
      <c r="AK254" s="129">
        <v>111.25</v>
      </c>
      <c r="AL254" s="130">
        <v>1090</v>
      </c>
      <c r="AM254" s="131">
        <f t="shared" si="6"/>
        <v>0</v>
      </c>
      <c r="AN254" s="20"/>
      <c r="AO254" s="20" t="s">
        <v>989</v>
      </c>
      <c r="AP254" s="129">
        <v>81.510000000000005</v>
      </c>
      <c r="AQ254" s="130">
        <v>690</v>
      </c>
      <c r="AR254" s="133">
        <f t="shared" si="7"/>
        <v>0</v>
      </c>
    </row>
    <row r="255" spans="36:44" x14ac:dyDescent="0.25">
      <c r="AJ255" s="20" t="s">
        <v>937</v>
      </c>
      <c r="AK255" s="129">
        <v>27.4</v>
      </c>
      <c r="AL255" s="130">
        <v>4894</v>
      </c>
      <c r="AM255" s="131">
        <f t="shared" si="6"/>
        <v>0</v>
      </c>
      <c r="AN255" s="20"/>
      <c r="AO255" s="20" t="s">
        <v>990</v>
      </c>
      <c r="AP255" s="129">
        <v>57.71</v>
      </c>
      <c r="AQ255" s="130">
        <v>1115</v>
      </c>
      <c r="AR255" s="133">
        <f t="shared" si="7"/>
        <v>0</v>
      </c>
    </row>
    <row r="256" spans="36:44" x14ac:dyDescent="0.25">
      <c r="AJ256" s="20" t="s">
        <v>510</v>
      </c>
      <c r="AK256" s="129">
        <v>121</v>
      </c>
      <c r="AL256" s="130">
        <v>365</v>
      </c>
      <c r="AM256" s="131">
        <f t="shared" si="6"/>
        <v>0</v>
      </c>
      <c r="AN256" s="20"/>
      <c r="AO256" s="20" t="s">
        <v>991</v>
      </c>
      <c r="AP256" s="129">
        <v>56.25</v>
      </c>
      <c r="AQ256" s="130">
        <v>2634</v>
      </c>
      <c r="AR256" s="133">
        <f t="shared" si="7"/>
        <v>0</v>
      </c>
    </row>
    <row r="257" spans="36:44" x14ac:dyDescent="0.25">
      <c r="AJ257" s="20" t="s">
        <v>938</v>
      </c>
      <c r="AK257" s="129">
        <v>50.07</v>
      </c>
      <c r="AL257" s="130">
        <v>24381</v>
      </c>
      <c r="AM257" s="131">
        <f t="shared" si="6"/>
        <v>0</v>
      </c>
      <c r="AN257" s="20"/>
      <c r="AO257" s="20" t="s">
        <v>992</v>
      </c>
      <c r="AP257" s="129">
        <v>25.59</v>
      </c>
      <c r="AQ257" s="130">
        <v>1721</v>
      </c>
      <c r="AR257" s="133">
        <f t="shared" si="7"/>
        <v>0</v>
      </c>
    </row>
    <row r="258" spans="36:44" x14ac:dyDescent="0.25">
      <c r="AJ258" s="20" t="s">
        <v>939</v>
      </c>
      <c r="AK258" s="129">
        <v>93.5</v>
      </c>
      <c r="AL258" s="130">
        <v>223</v>
      </c>
      <c r="AM258" s="131">
        <f t="shared" si="6"/>
        <v>0</v>
      </c>
      <c r="AN258" s="20"/>
      <c r="AO258" s="20" t="s">
        <v>993</v>
      </c>
      <c r="AP258" s="129">
        <v>117.9</v>
      </c>
      <c r="AQ258" s="130">
        <v>2342</v>
      </c>
      <c r="AR258" s="133">
        <f t="shared" si="7"/>
        <v>0</v>
      </c>
    </row>
    <row r="259" spans="36:44" x14ac:dyDescent="0.25">
      <c r="AJ259" s="20" t="s">
        <v>940</v>
      </c>
      <c r="AK259" s="129">
        <v>74.3</v>
      </c>
      <c r="AL259" s="130">
        <v>1373</v>
      </c>
      <c r="AM259" s="131">
        <f t="shared" ref="AM259:AM322" si="8" xml:space="preserve"> AI_Project_Cost/AL259/20/12</f>
        <v>0</v>
      </c>
      <c r="AN259" s="20"/>
      <c r="AO259" s="20" t="s">
        <v>994</v>
      </c>
      <c r="AP259" s="129">
        <v>85.240000000000009</v>
      </c>
      <c r="AQ259" s="130">
        <v>20241</v>
      </c>
      <c r="AR259" s="133">
        <f t="shared" ref="AR259:AR281" si="9" xml:space="preserve"> AI_Project_Cost/AQ259/20/12</f>
        <v>0</v>
      </c>
    </row>
    <row r="260" spans="36:44" x14ac:dyDescent="0.25">
      <c r="AJ260" s="20" t="s">
        <v>995</v>
      </c>
      <c r="AK260" s="129">
        <v>62.400000000000006</v>
      </c>
      <c r="AL260" s="130">
        <v>720</v>
      </c>
      <c r="AM260" s="131">
        <f t="shared" si="8"/>
        <v>0</v>
      </c>
      <c r="AN260" s="20"/>
      <c r="AO260" s="20" t="s">
        <v>996</v>
      </c>
      <c r="AP260" s="129">
        <v>91.86</v>
      </c>
      <c r="AQ260" s="130">
        <v>857</v>
      </c>
      <c r="AR260" s="133">
        <f t="shared" si="9"/>
        <v>0</v>
      </c>
    </row>
    <row r="261" spans="36:44" x14ac:dyDescent="0.25">
      <c r="AJ261" s="20" t="s">
        <v>997</v>
      </c>
      <c r="AK261" s="129">
        <v>62.25</v>
      </c>
      <c r="AL261" s="130">
        <v>328</v>
      </c>
      <c r="AM261" s="131">
        <f t="shared" si="8"/>
        <v>0</v>
      </c>
      <c r="AN261" s="20"/>
      <c r="AO261" s="20" t="s">
        <v>998</v>
      </c>
      <c r="AP261" s="129">
        <v>55.3</v>
      </c>
      <c r="AQ261" s="130">
        <v>95255</v>
      </c>
      <c r="AR261" s="133">
        <f t="shared" si="9"/>
        <v>0</v>
      </c>
    </row>
    <row r="262" spans="36:44" x14ac:dyDescent="0.25">
      <c r="AJ262" s="20" t="s">
        <v>999</v>
      </c>
      <c r="AK262" s="129">
        <v>62.86</v>
      </c>
      <c r="AL262" s="130">
        <v>651</v>
      </c>
      <c r="AM262" s="131">
        <f t="shared" si="8"/>
        <v>0</v>
      </c>
      <c r="AN262" s="20"/>
      <c r="AO262" s="20" t="s">
        <v>1000</v>
      </c>
      <c r="AP262" s="129">
        <v>76.989999999999995</v>
      </c>
      <c r="AQ262" s="130">
        <v>3512</v>
      </c>
      <c r="AR262" s="133">
        <f t="shared" si="9"/>
        <v>0</v>
      </c>
    </row>
    <row r="263" spans="36:44" x14ac:dyDescent="0.25">
      <c r="AJ263" s="20" t="s">
        <v>1001</v>
      </c>
      <c r="AK263" s="129">
        <v>68.490000000000009</v>
      </c>
      <c r="AL263" s="130">
        <v>4685</v>
      </c>
      <c r="AM263" s="131">
        <f t="shared" si="8"/>
        <v>0</v>
      </c>
      <c r="AN263" s="20"/>
      <c r="AO263" s="20" t="s">
        <v>1002</v>
      </c>
      <c r="AP263" s="129">
        <v>40.71</v>
      </c>
      <c r="AQ263" s="130">
        <v>1314</v>
      </c>
      <c r="AR263" s="133">
        <f t="shared" si="9"/>
        <v>0</v>
      </c>
    </row>
    <row r="264" spans="36:44" x14ac:dyDescent="0.25">
      <c r="AJ264" s="20" t="s">
        <v>941</v>
      </c>
      <c r="AK264" s="129">
        <v>71</v>
      </c>
      <c r="AL264" s="130">
        <v>823</v>
      </c>
      <c r="AM264" s="131">
        <f t="shared" si="8"/>
        <v>0</v>
      </c>
      <c r="AN264" s="20"/>
      <c r="AO264" s="20" t="s">
        <v>1003</v>
      </c>
      <c r="AP264" s="129">
        <v>63.58</v>
      </c>
      <c r="AQ264" s="130">
        <v>644</v>
      </c>
      <c r="AR264" s="133">
        <f t="shared" si="9"/>
        <v>0</v>
      </c>
    </row>
    <row r="265" spans="36:44" x14ac:dyDescent="0.25">
      <c r="AJ265" s="20" t="s">
        <v>942</v>
      </c>
      <c r="AK265" s="129">
        <v>69.75</v>
      </c>
      <c r="AL265" s="130">
        <v>570</v>
      </c>
      <c r="AM265" s="131">
        <f t="shared" si="8"/>
        <v>0</v>
      </c>
      <c r="AN265" s="20"/>
      <c r="AO265" s="20" t="s">
        <v>33</v>
      </c>
      <c r="AP265" s="129">
        <v>90.83</v>
      </c>
      <c r="AQ265" s="130">
        <v>3092</v>
      </c>
      <c r="AR265" s="133">
        <f t="shared" si="9"/>
        <v>0</v>
      </c>
    </row>
    <row r="266" spans="36:44" x14ac:dyDescent="0.25">
      <c r="AJ266" s="132" t="s">
        <v>943</v>
      </c>
      <c r="AK266" s="129">
        <v>70.849999999999994</v>
      </c>
      <c r="AL266" s="130">
        <v>17936</v>
      </c>
      <c r="AM266" s="131">
        <f t="shared" si="8"/>
        <v>0</v>
      </c>
      <c r="AN266" s="20"/>
      <c r="AO266" s="20" t="s">
        <v>1004</v>
      </c>
      <c r="AP266" s="129">
        <v>92.3</v>
      </c>
      <c r="AQ266" s="130">
        <v>310</v>
      </c>
      <c r="AR266" s="133">
        <f t="shared" si="9"/>
        <v>0</v>
      </c>
    </row>
    <row r="267" spans="36:44" x14ac:dyDescent="0.25">
      <c r="AJ267" s="20" t="s">
        <v>944</v>
      </c>
      <c r="AK267" s="129">
        <v>132.5</v>
      </c>
      <c r="AL267" s="130">
        <v>660</v>
      </c>
      <c r="AM267" s="131">
        <f t="shared" si="8"/>
        <v>0</v>
      </c>
      <c r="AN267" s="20"/>
      <c r="AO267" s="20" t="s">
        <v>77</v>
      </c>
      <c r="AP267" s="129">
        <v>66.88</v>
      </c>
      <c r="AQ267" s="130">
        <v>46000</v>
      </c>
      <c r="AR267" s="133">
        <f t="shared" si="9"/>
        <v>0</v>
      </c>
    </row>
    <row r="268" spans="36:44" x14ac:dyDescent="0.25">
      <c r="AJ268" s="20" t="s">
        <v>945</v>
      </c>
      <c r="AK268" s="129">
        <v>67.680000000000007</v>
      </c>
      <c r="AL268" s="130">
        <v>16876</v>
      </c>
      <c r="AM268" s="131">
        <f t="shared" si="8"/>
        <v>0</v>
      </c>
      <c r="AN268" s="20"/>
      <c r="AO268" s="20" t="s">
        <v>1005</v>
      </c>
      <c r="AP268" s="129">
        <v>108.33</v>
      </c>
      <c r="AQ268" s="130">
        <v>138</v>
      </c>
      <c r="AR268" s="133">
        <f t="shared" si="9"/>
        <v>0</v>
      </c>
    </row>
    <row r="269" spans="36:44" x14ac:dyDescent="0.25">
      <c r="AJ269" s="20" t="s">
        <v>1006</v>
      </c>
      <c r="AK269" s="129">
        <v>119.6</v>
      </c>
      <c r="AL269" s="130">
        <v>315</v>
      </c>
      <c r="AM269" s="131">
        <f t="shared" si="8"/>
        <v>0</v>
      </c>
      <c r="AN269" s="20"/>
      <c r="AO269" s="20" t="s">
        <v>153</v>
      </c>
      <c r="AP269" s="129">
        <v>86.23</v>
      </c>
      <c r="AQ269" s="130">
        <v>358</v>
      </c>
      <c r="AR269" s="133">
        <f t="shared" si="9"/>
        <v>0</v>
      </c>
    </row>
    <row r="270" spans="36:44" x14ac:dyDescent="0.25">
      <c r="AJ270" s="20" t="s">
        <v>947</v>
      </c>
      <c r="AK270" s="129">
        <v>94.550000000000011</v>
      </c>
      <c r="AL270" s="130">
        <v>2127</v>
      </c>
      <c r="AM270" s="131">
        <f t="shared" si="8"/>
        <v>0</v>
      </c>
      <c r="AN270" s="20"/>
      <c r="AO270" s="20" t="s">
        <v>158</v>
      </c>
      <c r="AP270" s="129">
        <v>134.41999999999999</v>
      </c>
      <c r="AQ270" s="130">
        <v>653</v>
      </c>
      <c r="AR270" s="133">
        <f t="shared" si="9"/>
        <v>0</v>
      </c>
    </row>
    <row r="271" spans="36:44" x14ac:dyDescent="0.25">
      <c r="AJ271" s="20" t="s">
        <v>1007</v>
      </c>
      <c r="AK271" s="129">
        <v>101.15</v>
      </c>
      <c r="AL271" s="130">
        <v>1184</v>
      </c>
      <c r="AM271" s="131">
        <f t="shared" si="8"/>
        <v>0</v>
      </c>
      <c r="AN271" s="20"/>
      <c r="AO271" s="132" t="s">
        <v>1008</v>
      </c>
      <c r="AP271" s="129">
        <v>143.4</v>
      </c>
      <c r="AQ271" s="130">
        <v>110</v>
      </c>
      <c r="AR271" s="133">
        <f t="shared" si="9"/>
        <v>0</v>
      </c>
    </row>
    <row r="272" spans="36:44" x14ac:dyDescent="0.25">
      <c r="AJ272" s="20" t="s">
        <v>1009</v>
      </c>
      <c r="AK272" s="129">
        <v>88.85</v>
      </c>
      <c r="AL272" s="130">
        <v>365</v>
      </c>
      <c r="AM272" s="131">
        <f t="shared" si="8"/>
        <v>0</v>
      </c>
      <c r="AN272" s="20"/>
      <c r="AO272" s="20" t="s">
        <v>1010</v>
      </c>
      <c r="AP272" s="129">
        <v>61.33</v>
      </c>
      <c r="AQ272" s="130">
        <v>274</v>
      </c>
      <c r="AR272" s="133">
        <f t="shared" si="9"/>
        <v>0</v>
      </c>
    </row>
    <row r="273" spans="36:44" x14ac:dyDescent="0.25">
      <c r="AJ273" s="20" t="s">
        <v>948</v>
      </c>
      <c r="AK273" s="129">
        <v>79.819999999999993</v>
      </c>
      <c r="AL273" s="130">
        <v>2590</v>
      </c>
      <c r="AM273" s="131">
        <f t="shared" si="8"/>
        <v>0</v>
      </c>
      <c r="AN273" s="20"/>
      <c r="AO273" s="20" t="s">
        <v>1011</v>
      </c>
      <c r="AP273" s="129">
        <v>100.73</v>
      </c>
      <c r="AQ273" s="130">
        <v>1341</v>
      </c>
      <c r="AR273" s="133">
        <f t="shared" si="9"/>
        <v>0</v>
      </c>
    </row>
    <row r="274" spans="36:44" x14ac:dyDescent="0.25">
      <c r="AJ274" s="20" t="s">
        <v>1012</v>
      </c>
      <c r="AK274" s="129">
        <v>60</v>
      </c>
      <c r="AL274" s="130">
        <v>144</v>
      </c>
      <c r="AM274" s="131">
        <f t="shared" si="8"/>
        <v>0</v>
      </c>
      <c r="AN274" s="20"/>
      <c r="AO274" s="20" t="s">
        <v>1013</v>
      </c>
      <c r="AP274" s="129">
        <v>45</v>
      </c>
      <c r="AQ274" s="130">
        <v>1735</v>
      </c>
      <c r="AR274" s="133">
        <f t="shared" si="9"/>
        <v>0</v>
      </c>
    </row>
    <row r="275" spans="36:44" x14ac:dyDescent="0.25">
      <c r="AJ275" s="20" t="s">
        <v>1014</v>
      </c>
      <c r="AK275" s="129">
        <v>84.8</v>
      </c>
      <c r="AL275" s="130">
        <v>2091</v>
      </c>
      <c r="AM275" s="131">
        <f t="shared" si="8"/>
        <v>0</v>
      </c>
      <c r="AN275" s="20"/>
      <c r="AO275" s="20" t="s">
        <v>963</v>
      </c>
      <c r="AP275" s="129">
        <v>83.22</v>
      </c>
      <c r="AQ275" s="130">
        <v>167</v>
      </c>
      <c r="AR275" s="133">
        <f t="shared" si="9"/>
        <v>0</v>
      </c>
    </row>
    <row r="276" spans="36:44" x14ac:dyDescent="0.25">
      <c r="AJ276" s="20" t="s">
        <v>1015</v>
      </c>
      <c r="AK276" s="129">
        <v>128.42000000000002</v>
      </c>
      <c r="AL276" s="130">
        <v>1170</v>
      </c>
      <c r="AM276" s="131">
        <f t="shared" si="8"/>
        <v>0</v>
      </c>
      <c r="AN276" s="20"/>
      <c r="AO276" s="20" t="s">
        <v>1016</v>
      </c>
      <c r="AP276" s="129">
        <v>81.67</v>
      </c>
      <c r="AQ276" s="130">
        <v>522</v>
      </c>
      <c r="AR276" s="133">
        <f t="shared" si="9"/>
        <v>0</v>
      </c>
    </row>
    <row r="277" spans="36:44" x14ac:dyDescent="0.25">
      <c r="AJ277" s="20" t="s">
        <v>949</v>
      </c>
      <c r="AK277" s="129">
        <v>66.84</v>
      </c>
      <c r="AL277" s="130">
        <v>9739</v>
      </c>
      <c r="AM277" s="131">
        <f t="shared" si="8"/>
        <v>0</v>
      </c>
      <c r="AN277" s="20"/>
      <c r="AO277" s="20" t="s">
        <v>1017</v>
      </c>
      <c r="AP277" s="129">
        <v>57.47</v>
      </c>
      <c r="AQ277" s="130">
        <v>1926</v>
      </c>
      <c r="AR277" s="133">
        <f t="shared" si="9"/>
        <v>0</v>
      </c>
    </row>
    <row r="278" spans="36:44" x14ac:dyDescent="0.25">
      <c r="AJ278" s="20" t="s">
        <v>950</v>
      </c>
      <c r="AK278" s="129">
        <v>78.25</v>
      </c>
      <c r="AL278" s="130">
        <v>3816</v>
      </c>
      <c r="AM278" s="131">
        <f t="shared" si="8"/>
        <v>0</v>
      </c>
      <c r="AN278" s="20"/>
      <c r="AO278" s="20" t="s">
        <v>1018</v>
      </c>
      <c r="AP278" s="129">
        <v>72.67</v>
      </c>
      <c r="AQ278" s="130">
        <v>1750</v>
      </c>
      <c r="AR278" s="133">
        <f t="shared" si="9"/>
        <v>0</v>
      </c>
    </row>
    <row r="279" spans="36:44" x14ac:dyDescent="0.25">
      <c r="AJ279" s="20" t="s">
        <v>1019</v>
      </c>
      <c r="AK279" s="129">
        <v>86.75</v>
      </c>
      <c r="AL279" s="130">
        <v>5590</v>
      </c>
      <c r="AM279" s="131">
        <f t="shared" si="8"/>
        <v>0</v>
      </c>
      <c r="AN279" s="20"/>
      <c r="AO279" s="20" t="s">
        <v>1020</v>
      </c>
      <c r="AP279" s="129">
        <v>106.65</v>
      </c>
      <c r="AQ279" s="130">
        <v>1170</v>
      </c>
      <c r="AR279" s="133">
        <f t="shared" si="9"/>
        <v>0</v>
      </c>
    </row>
    <row r="280" spans="36:44" x14ac:dyDescent="0.25">
      <c r="AJ280" s="20" t="s">
        <v>951</v>
      </c>
      <c r="AK280" s="129">
        <v>80.5</v>
      </c>
      <c r="AL280" s="130">
        <v>1113</v>
      </c>
      <c r="AM280" s="131">
        <f t="shared" si="8"/>
        <v>0</v>
      </c>
      <c r="AN280" s="20"/>
      <c r="AO280" s="20" t="s">
        <v>1021</v>
      </c>
      <c r="AP280" s="129">
        <v>125.83</v>
      </c>
      <c r="AQ280" s="130">
        <v>283</v>
      </c>
      <c r="AR280" s="133">
        <f t="shared" si="9"/>
        <v>0</v>
      </c>
    </row>
    <row r="281" spans="36:44" x14ac:dyDescent="0.25">
      <c r="AJ281" s="20" t="s">
        <v>560</v>
      </c>
      <c r="AK281" s="129">
        <v>130.97</v>
      </c>
      <c r="AL281" s="130">
        <v>3340</v>
      </c>
      <c r="AM281" s="131">
        <f t="shared" si="8"/>
        <v>0</v>
      </c>
      <c r="AN281" s="20"/>
      <c r="AO281" s="20" t="s">
        <v>686</v>
      </c>
      <c r="AP281" s="129">
        <v>95.42</v>
      </c>
      <c r="AQ281" s="130">
        <v>3244</v>
      </c>
      <c r="AR281" s="133">
        <f t="shared" si="9"/>
        <v>0</v>
      </c>
    </row>
    <row r="282" spans="36:44" x14ac:dyDescent="0.25">
      <c r="AJ282" s="20" t="s">
        <v>952</v>
      </c>
      <c r="AK282" s="129">
        <v>61.8</v>
      </c>
      <c r="AL282" s="130">
        <v>8661</v>
      </c>
      <c r="AM282" s="131">
        <f t="shared" si="8"/>
        <v>0</v>
      </c>
      <c r="AN282" s="20"/>
      <c r="AO282" s="20"/>
      <c r="AP282" s="20"/>
      <c r="AQ282" s="20"/>
      <c r="AR282" s="20"/>
    </row>
    <row r="283" spans="36:44" x14ac:dyDescent="0.25">
      <c r="AJ283" s="20" t="s">
        <v>565</v>
      </c>
      <c r="AK283" s="129">
        <v>102.75</v>
      </c>
      <c r="AL283" s="130">
        <v>2673</v>
      </c>
      <c r="AM283" s="131">
        <f t="shared" si="8"/>
        <v>0</v>
      </c>
      <c r="AN283" s="20"/>
      <c r="AO283" s="20"/>
      <c r="AP283" s="20"/>
      <c r="AQ283" s="20"/>
      <c r="AR283" s="20"/>
    </row>
    <row r="284" spans="36:44" x14ac:dyDescent="0.25">
      <c r="AJ284" s="20" t="s">
        <v>1022</v>
      </c>
      <c r="AK284" s="129">
        <v>119.77</v>
      </c>
      <c r="AL284" s="130">
        <v>2128</v>
      </c>
      <c r="AM284" s="131">
        <f t="shared" si="8"/>
        <v>0</v>
      </c>
      <c r="AN284" s="20"/>
      <c r="AO284" s="20"/>
      <c r="AP284" s="20"/>
      <c r="AQ284" s="20"/>
      <c r="AR284" s="20"/>
    </row>
    <row r="285" spans="36:44" x14ac:dyDescent="0.25">
      <c r="AJ285" s="20" t="s">
        <v>1023</v>
      </c>
      <c r="AK285" s="129">
        <v>71.36</v>
      </c>
      <c r="AL285" s="130">
        <v>1310</v>
      </c>
      <c r="AM285" s="131">
        <f t="shared" si="8"/>
        <v>0</v>
      </c>
      <c r="AN285" s="20"/>
      <c r="AO285" s="20"/>
      <c r="AP285" s="20"/>
      <c r="AQ285" s="20"/>
      <c r="AR285" s="20"/>
    </row>
    <row r="286" spans="36:44" x14ac:dyDescent="0.25">
      <c r="AJ286" s="20" t="s">
        <v>1024</v>
      </c>
      <c r="AK286" s="129">
        <v>75.55</v>
      </c>
      <c r="AL286" s="130">
        <v>3800</v>
      </c>
      <c r="AM286" s="131">
        <f t="shared" si="8"/>
        <v>0</v>
      </c>
      <c r="AN286" s="20"/>
      <c r="AO286" s="20"/>
      <c r="AP286" s="20"/>
      <c r="AQ286" s="20"/>
      <c r="AR286" s="20"/>
    </row>
    <row r="287" spans="36:44" x14ac:dyDescent="0.25">
      <c r="AJ287" s="20" t="s">
        <v>953</v>
      </c>
      <c r="AK287" s="129">
        <v>46.3</v>
      </c>
      <c r="AL287" s="130">
        <v>2031</v>
      </c>
      <c r="AM287" s="131">
        <f t="shared" si="8"/>
        <v>0</v>
      </c>
      <c r="AN287" s="20"/>
      <c r="AO287" s="20"/>
      <c r="AP287" s="20"/>
      <c r="AQ287" s="20"/>
      <c r="AR287" s="20"/>
    </row>
    <row r="288" spans="36:44" x14ac:dyDescent="0.25">
      <c r="AJ288" s="20" t="s">
        <v>954</v>
      </c>
      <c r="AK288" s="129">
        <v>115.02</v>
      </c>
      <c r="AL288" s="130">
        <v>254</v>
      </c>
      <c r="AM288" s="131">
        <f t="shared" si="8"/>
        <v>0</v>
      </c>
      <c r="AN288" s="20"/>
      <c r="AO288" s="20"/>
      <c r="AP288" s="20"/>
      <c r="AQ288" s="20"/>
      <c r="AR288" s="20"/>
    </row>
    <row r="289" spans="36:44" x14ac:dyDescent="0.25">
      <c r="AJ289" s="20" t="s">
        <v>956</v>
      </c>
      <c r="AK289" s="129">
        <v>83.5</v>
      </c>
      <c r="AL289" s="130">
        <v>1763</v>
      </c>
      <c r="AM289" s="131">
        <f t="shared" si="8"/>
        <v>0</v>
      </c>
      <c r="AN289" s="20"/>
      <c r="AO289" s="20"/>
      <c r="AP289" s="20"/>
      <c r="AQ289" s="20"/>
      <c r="AR289" s="20"/>
    </row>
    <row r="290" spans="36:44" x14ac:dyDescent="0.25">
      <c r="AJ290" s="20" t="s">
        <v>580</v>
      </c>
      <c r="AK290" s="129">
        <v>121.55000000000001</v>
      </c>
      <c r="AL290" s="130">
        <v>5314</v>
      </c>
      <c r="AM290" s="131">
        <f t="shared" si="8"/>
        <v>0</v>
      </c>
      <c r="AN290" s="20"/>
      <c r="AO290" s="20"/>
      <c r="AP290" s="20"/>
      <c r="AQ290" s="20"/>
      <c r="AR290" s="20"/>
    </row>
    <row r="291" spans="36:44" x14ac:dyDescent="0.25">
      <c r="AJ291" s="20" t="s">
        <v>1025</v>
      </c>
      <c r="AK291" s="129">
        <v>103.25</v>
      </c>
      <c r="AL291" s="130">
        <v>493</v>
      </c>
      <c r="AM291" s="131">
        <f t="shared" si="8"/>
        <v>0</v>
      </c>
      <c r="AN291" s="20"/>
      <c r="AO291" s="20"/>
      <c r="AP291" s="20"/>
      <c r="AQ291" s="20"/>
      <c r="AR291" s="20"/>
    </row>
    <row r="292" spans="36:44" x14ac:dyDescent="0.25">
      <c r="AJ292" s="20" t="s">
        <v>958</v>
      </c>
      <c r="AK292" s="129">
        <v>81.33</v>
      </c>
      <c r="AL292" s="130">
        <v>390</v>
      </c>
      <c r="AM292" s="131">
        <f t="shared" si="8"/>
        <v>0</v>
      </c>
      <c r="AN292" s="20"/>
      <c r="AO292" s="20"/>
      <c r="AP292" s="20"/>
      <c r="AQ292" s="20"/>
      <c r="AR292" s="20"/>
    </row>
    <row r="293" spans="36:44" x14ac:dyDescent="0.25">
      <c r="AJ293" s="20" t="s">
        <v>959</v>
      </c>
      <c r="AK293" s="129">
        <v>62.870000000000005</v>
      </c>
      <c r="AL293" s="130">
        <v>11406</v>
      </c>
      <c r="AM293" s="131">
        <f t="shared" si="8"/>
        <v>0</v>
      </c>
      <c r="AN293" s="20"/>
      <c r="AO293" s="20"/>
      <c r="AP293" s="20"/>
      <c r="AQ293" s="20"/>
      <c r="AR293" s="20"/>
    </row>
    <row r="294" spans="36:44" x14ac:dyDescent="0.25">
      <c r="AJ294" s="20" t="s">
        <v>960</v>
      </c>
      <c r="AK294" s="129">
        <v>72.5</v>
      </c>
      <c r="AL294" s="130">
        <v>594</v>
      </c>
      <c r="AM294" s="131">
        <f t="shared" si="8"/>
        <v>0</v>
      </c>
      <c r="AN294" s="20"/>
      <c r="AO294" s="20"/>
      <c r="AP294" s="20"/>
      <c r="AQ294" s="20"/>
      <c r="AR294" s="20"/>
    </row>
    <row r="295" spans="36:44" x14ac:dyDescent="0.25">
      <c r="AJ295" s="20" t="s">
        <v>1026</v>
      </c>
      <c r="AK295" s="129">
        <v>93.8</v>
      </c>
      <c r="AL295" s="130">
        <v>615</v>
      </c>
      <c r="AM295" s="131">
        <f t="shared" si="8"/>
        <v>0</v>
      </c>
      <c r="AN295" s="20"/>
      <c r="AO295" s="20"/>
      <c r="AP295" s="20"/>
      <c r="AQ295" s="20"/>
      <c r="AR295" s="20"/>
    </row>
    <row r="296" spans="36:44" x14ac:dyDescent="0.25">
      <c r="AJ296" s="20" t="s">
        <v>962</v>
      </c>
      <c r="AK296" s="129">
        <v>106.77000000000001</v>
      </c>
      <c r="AL296" s="130">
        <v>238</v>
      </c>
      <c r="AM296" s="131">
        <f t="shared" si="8"/>
        <v>0</v>
      </c>
      <c r="AN296" s="20"/>
      <c r="AO296" s="20"/>
      <c r="AP296" s="20"/>
      <c r="AQ296" s="20"/>
      <c r="AR296" s="20"/>
    </row>
    <row r="297" spans="36:44" x14ac:dyDescent="0.25">
      <c r="AJ297" s="20" t="s">
        <v>964</v>
      </c>
      <c r="AK297" s="129">
        <v>91.82</v>
      </c>
      <c r="AL297" s="130">
        <v>2976</v>
      </c>
      <c r="AM297" s="131">
        <f t="shared" si="8"/>
        <v>0</v>
      </c>
      <c r="AN297" s="20"/>
      <c r="AO297" s="20"/>
      <c r="AP297" s="20"/>
      <c r="AQ297" s="20"/>
      <c r="AR297" s="20"/>
    </row>
    <row r="298" spans="36:44" x14ac:dyDescent="0.25">
      <c r="AJ298" s="132" t="s">
        <v>966</v>
      </c>
      <c r="AK298" s="129">
        <v>95.82</v>
      </c>
      <c r="AL298" s="130">
        <v>746</v>
      </c>
      <c r="AM298" s="131">
        <f t="shared" si="8"/>
        <v>0</v>
      </c>
      <c r="AN298" s="20"/>
      <c r="AO298" s="20"/>
      <c r="AP298" s="20"/>
      <c r="AQ298" s="20"/>
      <c r="AR298" s="20"/>
    </row>
    <row r="299" spans="36:44" x14ac:dyDescent="0.25">
      <c r="AJ299" s="20" t="s">
        <v>968</v>
      </c>
      <c r="AK299" s="129">
        <v>45.17</v>
      </c>
      <c r="AL299" s="130">
        <v>5160</v>
      </c>
      <c r="AM299" s="131">
        <f t="shared" si="8"/>
        <v>0</v>
      </c>
      <c r="AN299" s="20"/>
      <c r="AO299" s="20"/>
      <c r="AP299" s="20"/>
      <c r="AQ299" s="20"/>
      <c r="AR299" s="20"/>
    </row>
    <row r="300" spans="36:44" x14ac:dyDescent="0.25">
      <c r="AJ300" s="20" t="s">
        <v>969</v>
      </c>
      <c r="AK300" s="129">
        <v>65.400000000000006</v>
      </c>
      <c r="AL300" s="130">
        <v>1175</v>
      </c>
      <c r="AM300" s="131">
        <f t="shared" si="8"/>
        <v>0</v>
      </c>
      <c r="AN300" s="20"/>
      <c r="AO300" s="20"/>
      <c r="AP300" s="20"/>
      <c r="AQ300" s="20"/>
      <c r="AR300" s="20"/>
    </row>
    <row r="301" spans="36:44" x14ac:dyDescent="0.25">
      <c r="AJ301" s="20" t="s">
        <v>970</v>
      </c>
      <c r="AK301" s="129">
        <v>76</v>
      </c>
      <c r="AL301" s="130">
        <v>297</v>
      </c>
      <c r="AM301" s="131">
        <f t="shared" si="8"/>
        <v>0</v>
      </c>
      <c r="AN301" s="20"/>
      <c r="AO301" s="20"/>
      <c r="AP301" s="20"/>
      <c r="AQ301" s="20"/>
      <c r="AR301" s="20"/>
    </row>
    <row r="302" spans="36:44" x14ac:dyDescent="0.25">
      <c r="AJ302" s="20" t="s">
        <v>972</v>
      </c>
      <c r="AK302" s="129">
        <v>95.1</v>
      </c>
      <c r="AL302" s="130">
        <v>190</v>
      </c>
      <c r="AM302" s="131">
        <f t="shared" si="8"/>
        <v>0</v>
      </c>
      <c r="AN302" s="20"/>
      <c r="AO302" s="20"/>
      <c r="AP302" s="20"/>
      <c r="AQ302" s="20"/>
      <c r="AR302" s="20"/>
    </row>
    <row r="303" spans="36:44" x14ac:dyDescent="0.25">
      <c r="AJ303" s="20" t="s">
        <v>973</v>
      </c>
      <c r="AK303" s="129">
        <v>85.199999999999989</v>
      </c>
      <c r="AL303" s="130">
        <v>10511</v>
      </c>
      <c r="AM303" s="131">
        <f t="shared" si="8"/>
        <v>0</v>
      </c>
      <c r="AN303" s="20"/>
      <c r="AO303" s="20"/>
      <c r="AP303" s="20"/>
      <c r="AQ303" s="20"/>
      <c r="AR303" s="20"/>
    </row>
    <row r="304" spans="36:44" x14ac:dyDescent="0.25">
      <c r="AJ304" s="20" t="s">
        <v>974</v>
      </c>
      <c r="AK304" s="129">
        <v>92.25</v>
      </c>
      <c r="AL304" s="130">
        <v>1607</v>
      </c>
      <c r="AM304" s="131">
        <f t="shared" si="8"/>
        <v>0</v>
      </c>
      <c r="AN304" s="20"/>
      <c r="AO304" s="20"/>
      <c r="AP304" s="20"/>
      <c r="AQ304" s="20"/>
      <c r="AR304" s="20"/>
    </row>
    <row r="305" spans="36:44" x14ac:dyDescent="0.25">
      <c r="AJ305" s="20" t="s">
        <v>1027</v>
      </c>
      <c r="AK305" s="129">
        <v>61.18</v>
      </c>
      <c r="AL305" s="130">
        <v>1516</v>
      </c>
      <c r="AM305" s="131">
        <f t="shared" si="8"/>
        <v>0</v>
      </c>
      <c r="AN305" s="20"/>
      <c r="AO305" s="20"/>
      <c r="AP305" s="20"/>
      <c r="AQ305" s="20"/>
      <c r="AR305" s="20"/>
    </row>
    <row r="306" spans="36:44" x14ac:dyDescent="0.25">
      <c r="AJ306" s="20" t="s">
        <v>975</v>
      </c>
      <c r="AK306" s="129">
        <v>79.12</v>
      </c>
      <c r="AL306" s="130">
        <v>1898</v>
      </c>
      <c r="AM306" s="131">
        <f t="shared" si="8"/>
        <v>0</v>
      </c>
      <c r="AN306" s="20"/>
      <c r="AO306" s="20"/>
      <c r="AP306" s="20"/>
      <c r="AQ306" s="20"/>
      <c r="AR306" s="20"/>
    </row>
    <row r="307" spans="36:44" x14ac:dyDescent="0.25">
      <c r="AJ307" s="20" t="s">
        <v>619</v>
      </c>
      <c r="AK307" s="129">
        <v>64.66</v>
      </c>
      <c r="AL307" s="130">
        <v>1837</v>
      </c>
      <c r="AM307" s="131">
        <f t="shared" si="8"/>
        <v>0</v>
      </c>
      <c r="AN307" s="20"/>
      <c r="AO307" s="20"/>
      <c r="AP307" s="20"/>
      <c r="AQ307" s="20"/>
      <c r="AR307" s="20"/>
    </row>
    <row r="308" spans="36:44" x14ac:dyDescent="0.25">
      <c r="AJ308" s="20" t="s">
        <v>977</v>
      </c>
      <c r="AK308" s="129">
        <v>62.599999999999994</v>
      </c>
      <c r="AL308" s="130">
        <v>28095</v>
      </c>
      <c r="AM308" s="131">
        <f t="shared" si="8"/>
        <v>0</v>
      </c>
      <c r="AN308" s="20"/>
      <c r="AO308" s="20"/>
      <c r="AP308" s="20"/>
      <c r="AQ308" s="20"/>
      <c r="AR308" s="20"/>
    </row>
    <row r="309" spans="36:44" x14ac:dyDescent="0.25">
      <c r="AJ309" s="20" t="s">
        <v>621</v>
      </c>
      <c r="AK309" s="129">
        <v>115.25</v>
      </c>
      <c r="AL309" s="130">
        <v>1320</v>
      </c>
      <c r="AM309" s="131">
        <f t="shared" si="8"/>
        <v>0</v>
      </c>
      <c r="AN309" s="20"/>
      <c r="AO309" s="20"/>
      <c r="AP309" s="20"/>
      <c r="AQ309" s="20"/>
      <c r="AR309" s="20"/>
    </row>
    <row r="310" spans="36:44" x14ac:dyDescent="0.25">
      <c r="AJ310" s="20" t="s">
        <v>622</v>
      </c>
      <c r="AK310" s="129">
        <v>71.5</v>
      </c>
      <c r="AL310" s="130">
        <v>44491</v>
      </c>
      <c r="AM310" s="131">
        <f t="shared" si="8"/>
        <v>0</v>
      </c>
      <c r="AN310" s="20"/>
      <c r="AO310" s="20"/>
      <c r="AP310" s="20"/>
      <c r="AQ310" s="20"/>
      <c r="AR310" s="20"/>
    </row>
    <row r="311" spans="36:44" x14ac:dyDescent="0.25">
      <c r="AJ311" s="20" t="s">
        <v>978</v>
      </c>
      <c r="AK311" s="129">
        <v>50.949999999999996</v>
      </c>
      <c r="AL311" s="130">
        <v>5492</v>
      </c>
      <c r="AM311" s="131">
        <f t="shared" si="8"/>
        <v>0</v>
      </c>
      <c r="AN311" s="20"/>
      <c r="AO311" s="20"/>
      <c r="AP311" s="20"/>
      <c r="AQ311" s="20"/>
      <c r="AR311" s="20"/>
    </row>
    <row r="312" spans="36:44" x14ac:dyDescent="0.25">
      <c r="AJ312" s="20" t="s">
        <v>979</v>
      </c>
      <c r="AK312" s="129">
        <v>65.900000000000006</v>
      </c>
      <c r="AL312" s="130">
        <v>458</v>
      </c>
      <c r="AM312" s="131">
        <f t="shared" si="8"/>
        <v>0</v>
      </c>
      <c r="AN312" s="20"/>
      <c r="AO312" s="20"/>
      <c r="AP312" s="20"/>
      <c r="AQ312" s="20"/>
      <c r="AR312" s="20"/>
    </row>
    <row r="313" spans="36:44" x14ac:dyDescent="0.25">
      <c r="AJ313" s="20" t="s">
        <v>980</v>
      </c>
      <c r="AK313" s="129">
        <v>78.949999999999989</v>
      </c>
      <c r="AL313" s="130">
        <v>2454</v>
      </c>
      <c r="AM313" s="131">
        <f t="shared" si="8"/>
        <v>0</v>
      </c>
      <c r="AN313" s="20"/>
      <c r="AO313" s="20"/>
      <c r="AP313" s="20"/>
      <c r="AQ313" s="20"/>
      <c r="AR313" s="20"/>
    </row>
    <row r="314" spans="36:44" x14ac:dyDescent="0.25">
      <c r="AJ314" s="20" t="s">
        <v>981</v>
      </c>
      <c r="AK314" s="129">
        <v>62</v>
      </c>
      <c r="AL314" s="130">
        <v>368</v>
      </c>
      <c r="AM314" s="131">
        <f t="shared" si="8"/>
        <v>0</v>
      </c>
      <c r="AN314" s="20"/>
      <c r="AO314" s="20"/>
      <c r="AP314" s="20"/>
      <c r="AQ314" s="20"/>
      <c r="AR314" s="20"/>
    </row>
    <row r="315" spans="36:44" x14ac:dyDescent="0.25">
      <c r="AJ315" s="20" t="s">
        <v>982</v>
      </c>
      <c r="AK315" s="129">
        <v>69.17</v>
      </c>
      <c r="AL315" s="130">
        <v>3207</v>
      </c>
      <c r="AM315" s="131">
        <f t="shared" si="8"/>
        <v>0</v>
      </c>
      <c r="AN315" s="20"/>
      <c r="AO315" s="20"/>
      <c r="AP315" s="20"/>
      <c r="AQ315" s="20"/>
      <c r="AR315" s="20"/>
    </row>
    <row r="316" spans="36:44" x14ac:dyDescent="0.25">
      <c r="AJ316" s="20" t="s">
        <v>983</v>
      </c>
      <c r="AK316" s="129">
        <v>62.900000000000006</v>
      </c>
      <c r="AL316" s="130">
        <v>831</v>
      </c>
      <c r="AM316" s="131">
        <f t="shared" si="8"/>
        <v>0</v>
      </c>
      <c r="AN316" s="20"/>
      <c r="AO316" s="20"/>
      <c r="AP316" s="20"/>
      <c r="AQ316" s="20"/>
      <c r="AR316" s="20"/>
    </row>
    <row r="317" spans="36:44" x14ac:dyDescent="0.25">
      <c r="AJ317" s="20" t="s">
        <v>1028</v>
      </c>
      <c r="AK317" s="129">
        <v>114.28999999999999</v>
      </c>
      <c r="AL317" s="130">
        <v>365</v>
      </c>
      <c r="AM317" s="131">
        <f t="shared" si="8"/>
        <v>0</v>
      </c>
      <c r="AN317" s="20"/>
      <c r="AO317" s="20"/>
      <c r="AP317" s="20"/>
      <c r="AQ317" s="20"/>
      <c r="AR317" s="20"/>
    </row>
    <row r="318" spans="36:44" x14ac:dyDescent="0.25">
      <c r="AJ318" s="20" t="s">
        <v>984</v>
      </c>
      <c r="AK318" s="129">
        <v>210.45</v>
      </c>
      <c r="AL318" s="130">
        <v>114</v>
      </c>
      <c r="AM318" s="131">
        <f t="shared" si="8"/>
        <v>0</v>
      </c>
      <c r="AN318" s="20"/>
      <c r="AO318" s="20"/>
      <c r="AP318" s="20"/>
      <c r="AQ318" s="20"/>
      <c r="AR318" s="20"/>
    </row>
    <row r="319" spans="36:44" x14ac:dyDescent="0.25">
      <c r="AJ319" s="20" t="s">
        <v>1029</v>
      </c>
      <c r="AK319" s="129">
        <v>91.039999999999992</v>
      </c>
      <c r="AL319" s="130">
        <v>1200</v>
      </c>
      <c r="AM319" s="131">
        <f t="shared" si="8"/>
        <v>0</v>
      </c>
      <c r="AN319" s="20"/>
      <c r="AO319" s="20"/>
      <c r="AP319" s="20"/>
      <c r="AQ319" s="20"/>
      <c r="AR319" s="20"/>
    </row>
    <row r="320" spans="36:44" x14ac:dyDescent="0.25">
      <c r="AJ320" s="20" t="s">
        <v>985</v>
      </c>
      <c r="AK320" s="129">
        <v>68.240000000000009</v>
      </c>
      <c r="AL320" s="130">
        <v>1464</v>
      </c>
      <c r="AM320" s="131">
        <f t="shared" si="8"/>
        <v>0</v>
      </c>
      <c r="AN320" s="20"/>
      <c r="AO320" s="20"/>
      <c r="AP320" s="20"/>
      <c r="AQ320" s="20"/>
      <c r="AR320" s="20"/>
    </row>
    <row r="321" spans="36:44" x14ac:dyDescent="0.25">
      <c r="AJ321" s="20" t="s">
        <v>986</v>
      </c>
      <c r="AK321" s="129">
        <v>70.849999999999994</v>
      </c>
      <c r="AL321" s="130">
        <v>5186</v>
      </c>
      <c r="AM321" s="131">
        <f t="shared" si="8"/>
        <v>0</v>
      </c>
      <c r="AN321" s="20"/>
      <c r="AO321" s="20"/>
      <c r="AP321" s="20"/>
      <c r="AQ321" s="20"/>
      <c r="AR321" s="20"/>
    </row>
    <row r="322" spans="36:44" x14ac:dyDescent="0.25">
      <c r="AJ322" s="20" t="s">
        <v>987</v>
      </c>
      <c r="AK322" s="129">
        <v>49.879999999999995</v>
      </c>
      <c r="AL322" s="130">
        <v>6474</v>
      </c>
      <c r="AM322" s="131">
        <f t="shared" si="8"/>
        <v>0</v>
      </c>
      <c r="AN322" s="20"/>
      <c r="AO322" s="20"/>
      <c r="AP322" s="20"/>
      <c r="AQ322" s="20"/>
      <c r="AR322" s="20"/>
    </row>
    <row r="323" spans="36:44" x14ac:dyDescent="0.25">
      <c r="AJ323" s="20" t="s">
        <v>988</v>
      </c>
      <c r="AK323" s="129">
        <v>53.519999999999996</v>
      </c>
      <c r="AL323" s="130">
        <v>618</v>
      </c>
      <c r="AM323" s="131">
        <f t="shared" ref="AM323:AM386" si="10" xml:space="preserve"> AI_Project_Cost/AL323/20/12</f>
        <v>0</v>
      </c>
      <c r="AN323" s="20"/>
      <c r="AO323" s="20"/>
      <c r="AP323" s="20"/>
      <c r="AQ323" s="20"/>
      <c r="AR323" s="20"/>
    </row>
    <row r="324" spans="36:44" x14ac:dyDescent="0.25">
      <c r="AJ324" s="20" t="s">
        <v>989</v>
      </c>
      <c r="AK324" s="129">
        <v>81.510000000000005</v>
      </c>
      <c r="AL324" s="130">
        <v>717</v>
      </c>
      <c r="AM324" s="131">
        <f t="shared" si="10"/>
        <v>0</v>
      </c>
      <c r="AN324" s="20"/>
      <c r="AO324" s="20"/>
      <c r="AP324" s="20"/>
      <c r="AQ324" s="20"/>
      <c r="AR324" s="20"/>
    </row>
    <row r="325" spans="36:44" x14ac:dyDescent="0.25">
      <c r="AJ325" s="20" t="s">
        <v>1030</v>
      </c>
      <c r="AK325" s="129">
        <v>134.09</v>
      </c>
      <c r="AL325" s="130">
        <v>365</v>
      </c>
      <c r="AM325" s="131">
        <f t="shared" si="10"/>
        <v>0</v>
      </c>
      <c r="AN325" s="20"/>
      <c r="AO325" s="20"/>
      <c r="AP325" s="20"/>
      <c r="AQ325" s="20"/>
      <c r="AR325" s="20"/>
    </row>
    <row r="326" spans="36:44" x14ac:dyDescent="0.25">
      <c r="AJ326" s="20" t="s">
        <v>990</v>
      </c>
      <c r="AK326" s="129">
        <v>57.71</v>
      </c>
      <c r="AL326" s="130">
        <v>1186</v>
      </c>
      <c r="AM326" s="131">
        <f t="shared" si="10"/>
        <v>0</v>
      </c>
      <c r="AN326" s="20"/>
      <c r="AO326" s="20"/>
      <c r="AP326" s="20"/>
      <c r="AQ326" s="20"/>
      <c r="AR326" s="20"/>
    </row>
    <row r="327" spans="36:44" x14ac:dyDescent="0.25">
      <c r="AJ327" s="20" t="s">
        <v>991</v>
      </c>
      <c r="AK327" s="129">
        <v>56.25</v>
      </c>
      <c r="AL327" s="130">
        <v>2808</v>
      </c>
      <c r="AM327" s="131">
        <f t="shared" si="10"/>
        <v>0</v>
      </c>
      <c r="AN327" s="20"/>
      <c r="AO327" s="20"/>
      <c r="AP327" s="20"/>
      <c r="AQ327" s="20"/>
      <c r="AR327" s="20"/>
    </row>
    <row r="328" spans="36:44" x14ac:dyDescent="0.25">
      <c r="AJ328" s="20" t="s">
        <v>992</v>
      </c>
      <c r="AK328" s="129">
        <v>25.59</v>
      </c>
      <c r="AL328" s="130">
        <v>1783</v>
      </c>
      <c r="AM328" s="131">
        <f t="shared" si="10"/>
        <v>0</v>
      </c>
      <c r="AN328" s="20"/>
      <c r="AO328" s="20"/>
      <c r="AP328" s="20"/>
      <c r="AQ328" s="20"/>
      <c r="AR328" s="20"/>
    </row>
    <row r="329" spans="36:44" x14ac:dyDescent="0.25">
      <c r="AJ329" s="20" t="s">
        <v>993</v>
      </c>
      <c r="AK329" s="129">
        <v>117.9</v>
      </c>
      <c r="AL329" s="130">
        <v>2756</v>
      </c>
      <c r="AM329" s="131">
        <f t="shared" si="10"/>
        <v>0</v>
      </c>
      <c r="AN329" s="20"/>
      <c r="AO329" s="20"/>
      <c r="AP329" s="20"/>
      <c r="AQ329" s="20"/>
      <c r="AR329" s="20"/>
    </row>
    <row r="330" spans="36:44" x14ac:dyDescent="0.25">
      <c r="AJ330" s="20" t="s">
        <v>994</v>
      </c>
      <c r="AK330" s="129">
        <v>85.240000000000009</v>
      </c>
      <c r="AL330" s="130">
        <v>22209</v>
      </c>
      <c r="AM330" s="131">
        <f t="shared" si="10"/>
        <v>0</v>
      </c>
      <c r="AN330" s="20"/>
      <c r="AO330" s="20"/>
      <c r="AP330" s="20"/>
      <c r="AQ330" s="20"/>
      <c r="AR330" s="20"/>
    </row>
    <row r="331" spans="36:44" x14ac:dyDescent="0.25">
      <c r="AJ331" s="20" t="s">
        <v>996</v>
      </c>
      <c r="AK331" s="129">
        <v>91.86</v>
      </c>
      <c r="AL331" s="130">
        <v>942</v>
      </c>
      <c r="AM331" s="131">
        <f t="shared" si="10"/>
        <v>0</v>
      </c>
      <c r="AN331" s="20"/>
      <c r="AO331" s="20"/>
      <c r="AP331" s="20"/>
      <c r="AQ331" s="20"/>
      <c r="AR331" s="20"/>
    </row>
    <row r="332" spans="36:44" x14ac:dyDescent="0.25">
      <c r="AJ332" s="20" t="s">
        <v>998</v>
      </c>
      <c r="AK332" s="129">
        <v>55.3</v>
      </c>
      <c r="AL332" s="130">
        <v>124497</v>
      </c>
      <c r="AM332" s="131">
        <f t="shared" si="10"/>
        <v>0</v>
      </c>
      <c r="AN332" s="20"/>
      <c r="AO332" s="20"/>
      <c r="AP332" s="20"/>
      <c r="AQ332" s="20"/>
      <c r="AR332" s="20"/>
    </row>
    <row r="333" spans="36:44" x14ac:dyDescent="0.25">
      <c r="AJ333" s="20" t="s">
        <v>1000</v>
      </c>
      <c r="AK333" s="129">
        <v>76.989999999999995</v>
      </c>
      <c r="AL333" s="130">
        <v>3838</v>
      </c>
      <c r="AM333" s="131">
        <f t="shared" si="10"/>
        <v>0</v>
      </c>
      <c r="AN333" s="20"/>
      <c r="AO333" s="20"/>
      <c r="AP333" s="20"/>
      <c r="AQ333" s="20"/>
      <c r="AR333" s="20"/>
    </row>
    <row r="334" spans="36:44" x14ac:dyDescent="0.25">
      <c r="AJ334" s="132" t="s">
        <v>1031</v>
      </c>
      <c r="AK334" s="129">
        <v>88.75</v>
      </c>
      <c r="AL334" s="130">
        <v>307</v>
      </c>
      <c r="AM334" s="131">
        <f t="shared" si="10"/>
        <v>0</v>
      </c>
      <c r="AN334" s="20"/>
      <c r="AO334" s="20"/>
      <c r="AP334" s="20"/>
      <c r="AQ334" s="20"/>
      <c r="AR334" s="20"/>
    </row>
    <row r="335" spans="36:44" x14ac:dyDescent="0.25">
      <c r="AJ335" s="20" t="s">
        <v>1032</v>
      </c>
      <c r="AK335" s="129">
        <v>85.830000000000013</v>
      </c>
      <c r="AL335" s="130">
        <v>2053</v>
      </c>
      <c r="AM335" s="131">
        <f t="shared" si="10"/>
        <v>0</v>
      </c>
      <c r="AN335" s="20"/>
      <c r="AO335" s="20"/>
      <c r="AP335" s="20"/>
      <c r="AQ335" s="20"/>
      <c r="AR335" s="20"/>
    </row>
    <row r="336" spans="36:44" x14ac:dyDescent="0.25">
      <c r="AJ336" s="132" t="s">
        <v>1002</v>
      </c>
      <c r="AK336" s="129">
        <v>40.71</v>
      </c>
      <c r="AL336" s="130">
        <v>1764</v>
      </c>
      <c r="AM336" s="131">
        <f t="shared" si="10"/>
        <v>0</v>
      </c>
      <c r="AN336" s="20"/>
      <c r="AO336" s="20"/>
      <c r="AP336" s="20"/>
      <c r="AQ336" s="20"/>
      <c r="AR336" s="20"/>
    </row>
    <row r="337" spans="36:44" x14ac:dyDescent="0.25">
      <c r="AJ337" s="20" t="s">
        <v>1003</v>
      </c>
      <c r="AK337" s="129">
        <v>63.58</v>
      </c>
      <c r="AL337" s="130">
        <v>935</v>
      </c>
      <c r="AM337" s="131">
        <f t="shared" si="10"/>
        <v>0</v>
      </c>
      <c r="AN337" s="20"/>
      <c r="AO337" s="20"/>
      <c r="AP337" s="20"/>
      <c r="AQ337" s="20"/>
      <c r="AR337" s="20"/>
    </row>
    <row r="338" spans="36:44" x14ac:dyDescent="0.25">
      <c r="AJ338" s="20" t="s">
        <v>5</v>
      </c>
      <c r="AK338" s="129">
        <v>123.85</v>
      </c>
      <c r="AL338" s="130">
        <v>4700</v>
      </c>
      <c r="AM338" s="131">
        <f t="shared" si="10"/>
        <v>0</v>
      </c>
      <c r="AN338" s="20"/>
      <c r="AO338" s="20"/>
      <c r="AP338" s="20"/>
      <c r="AQ338" s="20"/>
      <c r="AR338" s="20"/>
    </row>
    <row r="339" spans="36:44" x14ac:dyDescent="0.25">
      <c r="AJ339" s="20" t="s">
        <v>1033</v>
      </c>
      <c r="AK339" s="129">
        <v>88.93</v>
      </c>
      <c r="AL339" s="130">
        <v>54121</v>
      </c>
      <c r="AM339" s="131">
        <f t="shared" si="10"/>
        <v>0</v>
      </c>
      <c r="AN339" s="20"/>
      <c r="AO339" s="20"/>
      <c r="AP339" s="20"/>
      <c r="AQ339" s="20"/>
      <c r="AR339" s="20"/>
    </row>
    <row r="340" spans="36:44" x14ac:dyDescent="0.25">
      <c r="AJ340" s="20" t="s">
        <v>1034</v>
      </c>
      <c r="AK340" s="129">
        <v>57.5</v>
      </c>
      <c r="AL340" s="130">
        <v>6969</v>
      </c>
      <c r="AM340" s="131">
        <f t="shared" si="10"/>
        <v>0</v>
      </c>
      <c r="AN340" s="20"/>
      <c r="AO340" s="20"/>
      <c r="AP340" s="20"/>
      <c r="AQ340" s="20"/>
      <c r="AR340" s="20"/>
    </row>
    <row r="341" spans="36:44" x14ac:dyDescent="0.25">
      <c r="AJ341" s="20" t="s">
        <v>1035</v>
      </c>
      <c r="AK341" s="129">
        <v>123.4</v>
      </c>
      <c r="AL341" s="130">
        <v>184</v>
      </c>
      <c r="AM341" s="131">
        <f t="shared" si="10"/>
        <v>0</v>
      </c>
      <c r="AN341" s="20"/>
      <c r="AO341" s="20"/>
      <c r="AP341" s="20"/>
      <c r="AQ341" s="20"/>
      <c r="AR341" s="20"/>
    </row>
    <row r="342" spans="36:44" x14ac:dyDescent="0.25">
      <c r="AJ342" s="20" t="s">
        <v>46</v>
      </c>
      <c r="AK342" s="129">
        <v>95</v>
      </c>
      <c r="AL342" s="130">
        <v>4501</v>
      </c>
      <c r="AM342" s="131">
        <f t="shared" si="10"/>
        <v>0</v>
      </c>
      <c r="AN342" s="20"/>
      <c r="AO342" s="20"/>
      <c r="AP342" s="20"/>
      <c r="AQ342" s="20"/>
      <c r="AR342" s="20"/>
    </row>
    <row r="343" spans="36:44" x14ac:dyDescent="0.25">
      <c r="AJ343" s="20" t="s">
        <v>55</v>
      </c>
      <c r="AK343" s="129">
        <v>77.599999999999994</v>
      </c>
      <c r="AL343" s="130">
        <v>5946</v>
      </c>
      <c r="AM343" s="131">
        <f t="shared" si="10"/>
        <v>0</v>
      </c>
      <c r="AN343" s="20"/>
      <c r="AO343" s="20"/>
      <c r="AP343" s="20"/>
      <c r="AQ343" s="20"/>
      <c r="AR343" s="20"/>
    </row>
    <row r="344" spans="36:44" x14ac:dyDescent="0.25">
      <c r="AJ344" s="20" t="s">
        <v>1036</v>
      </c>
      <c r="AK344" s="129">
        <v>109.85</v>
      </c>
      <c r="AL344" s="130">
        <v>332</v>
      </c>
      <c r="AM344" s="131">
        <f t="shared" si="10"/>
        <v>0</v>
      </c>
      <c r="AN344" s="20"/>
      <c r="AO344" s="20"/>
      <c r="AP344" s="20"/>
      <c r="AQ344" s="20"/>
      <c r="AR344" s="20"/>
    </row>
    <row r="345" spans="36:44" x14ac:dyDescent="0.25">
      <c r="AJ345" s="20" t="s">
        <v>69</v>
      </c>
      <c r="AK345" s="129">
        <v>123.5</v>
      </c>
      <c r="AL345" s="130">
        <v>6500</v>
      </c>
      <c r="AM345" s="131">
        <f t="shared" si="10"/>
        <v>0</v>
      </c>
      <c r="AN345" s="20"/>
      <c r="AO345" s="20"/>
      <c r="AP345" s="20"/>
      <c r="AQ345" s="20"/>
      <c r="AR345" s="20"/>
    </row>
    <row r="346" spans="36:44" x14ac:dyDescent="0.25">
      <c r="AJ346" s="20" t="s">
        <v>88</v>
      </c>
      <c r="AK346" s="129">
        <v>73.13</v>
      </c>
      <c r="AL346" s="130">
        <v>8935</v>
      </c>
      <c r="AM346" s="131">
        <f t="shared" si="10"/>
        <v>0</v>
      </c>
      <c r="AN346" s="20"/>
      <c r="AO346" s="20"/>
      <c r="AP346" s="20"/>
      <c r="AQ346" s="20"/>
      <c r="AR346" s="20"/>
    </row>
    <row r="347" spans="36:44" x14ac:dyDescent="0.25">
      <c r="AJ347" s="20" t="s">
        <v>1037</v>
      </c>
      <c r="AK347" s="129">
        <v>107.5</v>
      </c>
      <c r="AL347" s="130">
        <v>202</v>
      </c>
      <c r="AM347" s="131">
        <f t="shared" si="10"/>
        <v>0</v>
      </c>
      <c r="AN347" s="20"/>
      <c r="AO347" s="20"/>
      <c r="AP347" s="20"/>
      <c r="AQ347" s="20"/>
      <c r="AR347" s="20"/>
    </row>
    <row r="348" spans="36:44" x14ac:dyDescent="0.25">
      <c r="AJ348" s="132" t="s">
        <v>99</v>
      </c>
      <c r="AK348" s="129">
        <v>137.75</v>
      </c>
      <c r="AL348" s="130">
        <v>1169</v>
      </c>
      <c r="AM348" s="131">
        <f t="shared" si="10"/>
        <v>0</v>
      </c>
      <c r="AN348" s="20"/>
      <c r="AO348" s="20"/>
      <c r="AP348" s="20"/>
      <c r="AQ348" s="20"/>
      <c r="AR348" s="20"/>
    </row>
    <row r="349" spans="36:44" x14ac:dyDescent="0.25">
      <c r="AJ349" s="20" t="s">
        <v>1038</v>
      </c>
      <c r="AK349" s="129">
        <v>109.38</v>
      </c>
      <c r="AL349" s="130">
        <v>124</v>
      </c>
      <c r="AM349" s="131">
        <f t="shared" si="10"/>
        <v>0</v>
      </c>
      <c r="AN349" s="20"/>
      <c r="AO349" s="20"/>
      <c r="AP349" s="20"/>
      <c r="AQ349" s="20"/>
      <c r="AR349" s="20"/>
    </row>
    <row r="350" spans="36:44" x14ac:dyDescent="0.25">
      <c r="AJ350" s="20" t="s">
        <v>120</v>
      </c>
      <c r="AK350" s="129">
        <v>87.5</v>
      </c>
      <c r="AL350" s="130">
        <v>57698</v>
      </c>
      <c r="AM350" s="131">
        <f t="shared" si="10"/>
        <v>0</v>
      </c>
      <c r="AN350" s="20"/>
      <c r="AO350" s="20"/>
      <c r="AP350" s="20"/>
      <c r="AQ350" s="20"/>
      <c r="AR350" s="20"/>
    </row>
    <row r="351" spans="36:44" x14ac:dyDescent="0.25">
      <c r="AJ351" s="20" t="s">
        <v>1039</v>
      </c>
      <c r="AK351" s="129">
        <v>78.75</v>
      </c>
      <c r="AL351" s="130">
        <v>997</v>
      </c>
      <c r="AM351" s="131">
        <f t="shared" si="10"/>
        <v>0</v>
      </c>
      <c r="AN351" s="20"/>
      <c r="AO351" s="20"/>
      <c r="AP351" s="20"/>
      <c r="AQ351" s="20"/>
      <c r="AR351" s="20"/>
    </row>
    <row r="352" spans="36:44" x14ac:dyDescent="0.25">
      <c r="AJ352" s="20" t="s">
        <v>136</v>
      </c>
      <c r="AK352" s="129">
        <v>93.75</v>
      </c>
      <c r="AL352" s="130">
        <v>5200</v>
      </c>
      <c r="AM352" s="131">
        <f t="shared" si="10"/>
        <v>0</v>
      </c>
      <c r="AN352" s="20"/>
      <c r="AO352" s="20"/>
      <c r="AP352" s="20"/>
      <c r="AQ352" s="20"/>
      <c r="AR352" s="20"/>
    </row>
    <row r="353" spans="36:44" x14ac:dyDescent="0.25">
      <c r="AJ353" s="20" t="s">
        <v>149</v>
      </c>
      <c r="AK353" s="129">
        <v>52.5</v>
      </c>
      <c r="AL353" s="130">
        <v>13344</v>
      </c>
      <c r="AM353" s="131">
        <f t="shared" si="10"/>
        <v>0</v>
      </c>
      <c r="AN353" s="20"/>
      <c r="AO353" s="20"/>
      <c r="AP353" s="20"/>
      <c r="AQ353" s="20"/>
      <c r="AR353" s="20"/>
    </row>
    <row r="354" spans="36:44" x14ac:dyDescent="0.25">
      <c r="AJ354" s="20" t="s">
        <v>171</v>
      </c>
      <c r="AK354" s="129">
        <v>84.38</v>
      </c>
      <c r="AL354" s="130">
        <v>6782</v>
      </c>
      <c r="AM354" s="131">
        <f t="shared" si="10"/>
        <v>0</v>
      </c>
      <c r="AN354" s="20"/>
      <c r="AO354" s="20"/>
      <c r="AP354" s="20"/>
      <c r="AQ354" s="20"/>
      <c r="AR354" s="20"/>
    </row>
    <row r="355" spans="36:44" x14ac:dyDescent="0.25">
      <c r="AJ355" s="20" t="s">
        <v>1040</v>
      </c>
      <c r="AK355" s="129">
        <v>73.75</v>
      </c>
      <c r="AL355" s="130">
        <v>238</v>
      </c>
      <c r="AM355" s="131">
        <f t="shared" si="10"/>
        <v>0</v>
      </c>
      <c r="AN355" s="20"/>
      <c r="AO355" s="20"/>
      <c r="AP355" s="20"/>
      <c r="AQ355" s="20"/>
      <c r="AR355" s="20"/>
    </row>
    <row r="356" spans="36:44" x14ac:dyDescent="0.25">
      <c r="AJ356" s="20" t="s">
        <v>1041</v>
      </c>
      <c r="AK356" s="129">
        <v>93.75</v>
      </c>
      <c r="AL356" s="130">
        <v>1882</v>
      </c>
      <c r="AM356" s="131">
        <f t="shared" si="10"/>
        <v>0</v>
      </c>
      <c r="AN356" s="20"/>
      <c r="AO356" s="20"/>
      <c r="AP356" s="20"/>
      <c r="AQ356" s="20"/>
      <c r="AR356" s="20"/>
    </row>
    <row r="357" spans="36:44" x14ac:dyDescent="0.25">
      <c r="AJ357" s="20" t="s">
        <v>1042</v>
      </c>
      <c r="AK357" s="129">
        <v>75.349999999999994</v>
      </c>
      <c r="AL357" s="130">
        <v>319</v>
      </c>
      <c r="AM357" s="131">
        <f t="shared" si="10"/>
        <v>0</v>
      </c>
      <c r="AN357" s="20"/>
      <c r="AO357" s="20"/>
      <c r="AP357" s="20"/>
      <c r="AQ357" s="20"/>
      <c r="AR357" s="20"/>
    </row>
    <row r="358" spans="36:44" x14ac:dyDescent="0.25">
      <c r="AJ358" s="20" t="s">
        <v>206</v>
      </c>
      <c r="AK358" s="129">
        <v>85.63</v>
      </c>
      <c r="AL358" s="130">
        <v>2500</v>
      </c>
      <c r="AM358" s="131">
        <f t="shared" si="10"/>
        <v>0</v>
      </c>
      <c r="AN358" s="20"/>
      <c r="AO358" s="20"/>
      <c r="AP358" s="20"/>
      <c r="AQ358" s="20"/>
      <c r="AR358" s="20"/>
    </row>
    <row r="359" spans="36:44" x14ac:dyDescent="0.25">
      <c r="AJ359" s="20" t="s">
        <v>1043</v>
      </c>
      <c r="AK359" s="129">
        <v>79.400000000000006</v>
      </c>
      <c r="AL359" s="130">
        <v>531</v>
      </c>
      <c r="AM359" s="131">
        <f t="shared" si="10"/>
        <v>0</v>
      </c>
      <c r="AN359" s="20"/>
      <c r="AO359" s="20"/>
      <c r="AP359" s="20"/>
      <c r="AQ359" s="20"/>
      <c r="AR359" s="20"/>
    </row>
    <row r="360" spans="36:44" x14ac:dyDescent="0.25">
      <c r="AJ360" s="20" t="s">
        <v>239</v>
      </c>
      <c r="AK360" s="129">
        <v>137.5</v>
      </c>
      <c r="AL360" s="130">
        <v>540</v>
      </c>
      <c r="AM360" s="131">
        <f t="shared" si="10"/>
        <v>0</v>
      </c>
      <c r="AN360" s="20"/>
      <c r="AO360" s="20"/>
      <c r="AP360" s="20"/>
      <c r="AQ360" s="20"/>
      <c r="AR360" s="20"/>
    </row>
    <row r="361" spans="36:44" x14ac:dyDescent="0.25">
      <c r="AJ361" s="20" t="s">
        <v>257</v>
      </c>
      <c r="AK361" s="129">
        <v>113.98</v>
      </c>
      <c r="AL361" s="130">
        <v>8044</v>
      </c>
      <c r="AM361" s="131">
        <f t="shared" si="10"/>
        <v>0</v>
      </c>
      <c r="AN361" s="20"/>
      <c r="AO361" s="20"/>
      <c r="AP361" s="20"/>
      <c r="AQ361" s="20"/>
      <c r="AR361" s="20"/>
    </row>
    <row r="362" spans="36:44" x14ac:dyDescent="0.25">
      <c r="AJ362" s="20" t="s">
        <v>262</v>
      </c>
      <c r="AK362" s="129">
        <v>110</v>
      </c>
      <c r="AL362" s="130">
        <v>965</v>
      </c>
      <c r="AM362" s="131">
        <f t="shared" si="10"/>
        <v>0</v>
      </c>
      <c r="AN362" s="20"/>
      <c r="AO362" s="20"/>
      <c r="AP362" s="20"/>
      <c r="AQ362" s="20"/>
      <c r="AR362" s="20"/>
    </row>
    <row r="363" spans="36:44" x14ac:dyDescent="0.25">
      <c r="AJ363" s="20" t="s">
        <v>277</v>
      </c>
      <c r="AK363" s="129">
        <v>92.5</v>
      </c>
      <c r="AL363" s="130">
        <v>2997</v>
      </c>
      <c r="AM363" s="131">
        <f t="shared" si="10"/>
        <v>0</v>
      </c>
      <c r="AN363" s="20"/>
      <c r="AO363" s="20"/>
      <c r="AP363" s="20"/>
      <c r="AQ363" s="20"/>
      <c r="AR363" s="20"/>
    </row>
    <row r="364" spans="36:44" x14ac:dyDescent="0.25">
      <c r="AJ364" s="132" t="s">
        <v>296</v>
      </c>
      <c r="AK364" s="129">
        <v>107.5</v>
      </c>
      <c r="AL364" s="130">
        <v>2135</v>
      </c>
      <c r="AM364" s="131">
        <f t="shared" si="10"/>
        <v>0</v>
      </c>
      <c r="AN364" s="20"/>
      <c r="AO364" s="20"/>
      <c r="AP364" s="20"/>
      <c r="AQ364" s="20"/>
      <c r="AR364" s="20"/>
    </row>
    <row r="365" spans="36:44" x14ac:dyDescent="0.25">
      <c r="AJ365" s="20" t="s">
        <v>1044</v>
      </c>
      <c r="AK365" s="129">
        <v>179.18</v>
      </c>
      <c r="AL365" s="130">
        <v>197</v>
      </c>
      <c r="AM365" s="131">
        <f t="shared" si="10"/>
        <v>0</v>
      </c>
      <c r="AN365" s="20"/>
      <c r="AO365" s="20"/>
      <c r="AP365" s="20"/>
      <c r="AQ365" s="20"/>
      <c r="AR365" s="20"/>
    </row>
    <row r="366" spans="36:44" x14ac:dyDescent="0.25">
      <c r="AJ366" s="20" t="s">
        <v>1045</v>
      </c>
      <c r="AK366" s="129">
        <v>118.63</v>
      </c>
      <c r="AL366" s="130">
        <v>702</v>
      </c>
      <c r="AM366" s="131">
        <f t="shared" si="10"/>
        <v>0</v>
      </c>
      <c r="AN366" s="20"/>
      <c r="AO366" s="20"/>
      <c r="AP366" s="20"/>
      <c r="AQ366" s="20"/>
      <c r="AR366" s="20"/>
    </row>
    <row r="367" spans="36:44" x14ac:dyDescent="0.25">
      <c r="AJ367" s="20" t="s">
        <v>374</v>
      </c>
      <c r="AK367" s="129">
        <v>210</v>
      </c>
      <c r="AL367" s="130">
        <v>2168</v>
      </c>
      <c r="AM367" s="131">
        <f t="shared" si="10"/>
        <v>0</v>
      </c>
      <c r="AN367" s="20"/>
      <c r="AO367" s="20"/>
      <c r="AP367" s="20"/>
      <c r="AQ367" s="20"/>
      <c r="AR367" s="20"/>
    </row>
    <row r="368" spans="36:44" x14ac:dyDescent="0.25">
      <c r="AJ368" s="20" t="s">
        <v>1046</v>
      </c>
      <c r="AK368" s="129">
        <v>101.63</v>
      </c>
      <c r="AL368" s="130">
        <v>2341</v>
      </c>
      <c r="AM368" s="131">
        <f t="shared" si="10"/>
        <v>0</v>
      </c>
      <c r="AN368" s="20"/>
      <c r="AO368" s="20"/>
      <c r="AP368" s="20"/>
      <c r="AQ368" s="20"/>
      <c r="AR368" s="20"/>
    </row>
    <row r="369" spans="36:44" x14ac:dyDescent="0.25">
      <c r="AJ369" s="20" t="s">
        <v>404</v>
      </c>
      <c r="AK369" s="129">
        <v>102.5</v>
      </c>
      <c r="AL369" s="130">
        <v>5567</v>
      </c>
      <c r="AM369" s="131">
        <f t="shared" si="10"/>
        <v>0</v>
      </c>
      <c r="AN369" s="20"/>
      <c r="AO369" s="20"/>
      <c r="AP369" s="20"/>
      <c r="AQ369" s="20"/>
      <c r="AR369" s="20"/>
    </row>
    <row r="370" spans="36:44" x14ac:dyDescent="0.25">
      <c r="AJ370" s="20" t="s">
        <v>1047</v>
      </c>
      <c r="AK370" s="129">
        <v>97.75</v>
      </c>
      <c r="AL370" s="130">
        <v>672</v>
      </c>
      <c r="AM370" s="131">
        <f t="shared" si="10"/>
        <v>0</v>
      </c>
      <c r="AN370" s="20"/>
      <c r="AO370" s="20"/>
      <c r="AP370" s="20"/>
      <c r="AQ370" s="20"/>
      <c r="AR370" s="20"/>
    </row>
    <row r="371" spans="36:44" x14ac:dyDescent="0.25">
      <c r="AJ371" s="20" t="s">
        <v>1048</v>
      </c>
      <c r="AK371" s="129">
        <v>105.13</v>
      </c>
      <c r="AL371" s="130">
        <v>4797</v>
      </c>
      <c r="AM371" s="131">
        <f t="shared" si="10"/>
        <v>0</v>
      </c>
      <c r="AN371" s="20"/>
      <c r="AO371" s="20"/>
      <c r="AP371" s="20"/>
      <c r="AQ371" s="20"/>
      <c r="AR371" s="20"/>
    </row>
    <row r="372" spans="36:44" x14ac:dyDescent="0.25">
      <c r="AJ372" s="20" t="s">
        <v>1049</v>
      </c>
      <c r="AK372" s="129">
        <v>89.88</v>
      </c>
      <c r="AL372" s="130">
        <v>815</v>
      </c>
      <c r="AM372" s="131">
        <f t="shared" si="10"/>
        <v>0</v>
      </c>
      <c r="AN372" s="20"/>
      <c r="AO372" s="20"/>
      <c r="AP372" s="20"/>
      <c r="AQ372" s="20"/>
      <c r="AR372" s="20"/>
    </row>
    <row r="373" spans="36:44" x14ac:dyDescent="0.25">
      <c r="AJ373" s="20" t="s">
        <v>1050</v>
      </c>
      <c r="AK373" s="129">
        <v>137.1</v>
      </c>
      <c r="AL373" s="130">
        <v>186</v>
      </c>
      <c r="AM373" s="131">
        <f t="shared" si="10"/>
        <v>0</v>
      </c>
      <c r="AN373" s="20"/>
      <c r="AO373" s="20"/>
      <c r="AP373" s="20"/>
      <c r="AQ373" s="20"/>
      <c r="AR373" s="20"/>
    </row>
    <row r="374" spans="36:44" x14ac:dyDescent="0.25">
      <c r="AJ374" s="20" t="s">
        <v>452</v>
      </c>
      <c r="AK374" s="129">
        <v>98.13</v>
      </c>
      <c r="AL374" s="130">
        <v>5808</v>
      </c>
      <c r="AM374" s="131">
        <f t="shared" si="10"/>
        <v>0</v>
      </c>
      <c r="AN374" s="20"/>
      <c r="AO374" s="20"/>
      <c r="AP374" s="20"/>
      <c r="AQ374" s="20"/>
      <c r="AR374" s="20"/>
    </row>
    <row r="375" spans="36:44" x14ac:dyDescent="0.25">
      <c r="AJ375" s="20" t="s">
        <v>462</v>
      </c>
      <c r="AK375" s="129">
        <v>107.5</v>
      </c>
      <c r="AL375" s="130">
        <v>5181</v>
      </c>
      <c r="AM375" s="131">
        <f t="shared" si="10"/>
        <v>0</v>
      </c>
      <c r="AN375" s="20"/>
      <c r="AO375" s="20"/>
      <c r="AP375" s="20"/>
      <c r="AQ375" s="20"/>
      <c r="AR375" s="20"/>
    </row>
    <row r="376" spans="36:44" x14ac:dyDescent="0.25">
      <c r="AJ376" s="20" t="s">
        <v>1051</v>
      </c>
      <c r="AK376" s="129">
        <v>67.7</v>
      </c>
      <c r="AL376" s="130">
        <v>1733</v>
      </c>
      <c r="AM376" s="131">
        <f t="shared" si="10"/>
        <v>0</v>
      </c>
      <c r="AN376" s="20"/>
      <c r="AO376" s="20"/>
      <c r="AP376" s="20"/>
      <c r="AQ376" s="20"/>
      <c r="AR376" s="20"/>
    </row>
    <row r="377" spans="36:44" x14ac:dyDescent="0.25">
      <c r="AJ377" s="20" t="s">
        <v>509</v>
      </c>
      <c r="AK377" s="129">
        <v>85</v>
      </c>
      <c r="AL377" s="130">
        <v>24783</v>
      </c>
      <c r="AM377" s="131">
        <f t="shared" si="10"/>
        <v>0</v>
      </c>
      <c r="AN377" s="20"/>
      <c r="AO377" s="20"/>
      <c r="AP377" s="20"/>
      <c r="AQ377" s="20"/>
      <c r="AR377" s="20"/>
    </row>
    <row r="378" spans="36:44" x14ac:dyDescent="0.25">
      <c r="AJ378" s="20" t="s">
        <v>535</v>
      </c>
      <c r="AK378" s="129">
        <v>109.13</v>
      </c>
      <c r="AL378" s="130">
        <v>4938</v>
      </c>
      <c r="AM378" s="131">
        <f t="shared" si="10"/>
        <v>0</v>
      </c>
      <c r="AN378" s="20"/>
      <c r="AO378" s="20"/>
      <c r="AP378" s="20"/>
      <c r="AQ378" s="20"/>
      <c r="AR378" s="20"/>
    </row>
    <row r="379" spans="36:44" x14ac:dyDescent="0.25">
      <c r="AJ379" s="20" t="s">
        <v>1052</v>
      </c>
      <c r="AK379" s="129">
        <v>62.5</v>
      </c>
      <c r="AL379" s="130">
        <v>135</v>
      </c>
      <c r="AM379" s="131">
        <f t="shared" si="10"/>
        <v>0</v>
      </c>
      <c r="AN379" s="20"/>
      <c r="AO379" s="20"/>
      <c r="AP379" s="20"/>
      <c r="AQ379" s="20"/>
      <c r="AR379" s="20"/>
    </row>
    <row r="380" spans="36:44" x14ac:dyDescent="0.25">
      <c r="AJ380" s="20" t="s">
        <v>1053</v>
      </c>
      <c r="AK380" s="129">
        <v>125</v>
      </c>
      <c r="AL380" s="130">
        <v>538</v>
      </c>
      <c r="AM380" s="131">
        <f t="shared" si="10"/>
        <v>0</v>
      </c>
      <c r="AN380" s="20"/>
      <c r="AO380" s="20"/>
      <c r="AP380" s="20"/>
      <c r="AQ380" s="20"/>
      <c r="AR380" s="20"/>
    </row>
    <row r="381" spans="36:44" x14ac:dyDescent="0.25">
      <c r="AJ381" s="20" t="s">
        <v>1054</v>
      </c>
      <c r="AK381" s="129">
        <v>175</v>
      </c>
      <c r="AL381" s="130">
        <v>243</v>
      </c>
      <c r="AM381" s="131">
        <f t="shared" si="10"/>
        <v>0</v>
      </c>
      <c r="AN381" s="20"/>
      <c r="AO381" s="20"/>
      <c r="AP381" s="20"/>
      <c r="AQ381" s="20"/>
      <c r="AR381" s="20"/>
    </row>
    <row r="382" spans="36:44" x14ac:dyDescent="0.25">
      <c r="AJ382" s="20" t="s">
        <v>1055</v>
      </c>
      <c r="AK382" s="129">
        <v>157.38</v>
      </c>
      <c r="AL382" s="130">
        <v>355</v>
      </c>
      <c r="AM382" s="131">
        <f t="shared" si="10"/>
        <v>0</v>
      </c>
      <c r="AN382" s="20"/>
      <c r="AO382" s="20"/>
      <c r="AP382" s="20"/>
      <c r="AQ382" s="20"/>
      <c r="AR382" s="20"/>
    </row>
    <row r="383" spans="36:44" x14ac:dyDescent="0.25">
      <c r="AJ383" s="20" t="s">
        <v>1056</v>
      </c>
      <c r="AK383" s="129">
        <v>138.55000000000001</v>
      </c>
      <c r="AL383" s="130">
        <v>1304</v>
      </c>
      <c r="AM383" s="131">
        <f t="shared" si="10"/>
        <v>0</v>
      </c>
      <c r="AN383" s="20"/>
      <c r="AO383" s="20"/>
      <c r="AP383" s="20"/>
      <c r="AQ383" s="20"/>
      <c r="AR383" s="20"/>
    </row>
    <row r="384" spans="36:44" x14ac:dyDescent="0.25">
      <c r="AJ384" s="20" t="s">
        <v>1057</v>
      </c>
      <c r="AK384" s="129">
        <v>82.05</v>
      </c>
      <c r="AL384" s="130">
        <v>150</v>
      </c>
      <c r="AM384" s="131">
        <f t="shared" si="10"/>
        <v>0</v>
      </c>
      <c r="AN384" s="20"/>
      <c r="AO384" s="20"/>
      <c r="AP384" s="20"/>
      <c r="AQ384" s="20"/>
      <c r="AR384" s="20"/>
    </row>
    <row r="385" spans="36:44" x14ac:dyDescent="0.25">
      <c r="AJ385" s="20" t="s">
        <v>625</v>
      </c>
      <c r="AK385" s="129">
        <v>204.13</v>
      </c>
      <c r="AL385" s="130">
        <v>286</v>
      </c>
      <c r="AM385" s="131">
        <f t="shared" si="10"/>
        <v>0</v>
      </c>
      <c r="AN385" s="20"/>
      <c r="AO385" s="20"/>
      <c r="AP385" s="20"/>
      <c r="AQ385" s="20"/>
      <c r="AR385" s="20"/>
    </row>
    <row r="386" spans="36:44" x14ac:dyDescent="0.25">
      <c r="AJ386" s="20" t="s">
        <v>1058</v>
      </c>
      <c r="AK386" s="129">
        <v>73</v>
      </c>
      <c r="AL386" s="130">
        <v>295</v>
      </c>
      <c r="AM386" s="131">
        <f t="shared" si="10"/>
        <v>0</v>
      </c>
      <c r="AN386" s="20"/>
      <c r="AO386" s="20"/>
      <c r="AP386" s="20"/>
      <c r="AQ386" s="20"/>
      <c r="AR386" s="20"/>
    </row>
    <row r="387" spans="36:44" x14ac:dyDescent="0.25">
      <c r="AJ387" s="20" t="s">
        <v>645</v>
      </c>
      <c r="AK387" s="129">
        <v>157.5</v>
      </c>
      <c r="AL387" s="130">
        <v>1319</v>
      </c>
      <c r="AM387" s="131">
        <f t="shared" ref="AM387:AM390" si="11" xml:space="preserve"> AI_Project_Cost/AL387/20/12</f>
        <v>0</v>
      </c>
      <c r="AN387" s="20"/>
      <c r="AO387" s="20"/>
      <c r="AP387" s="20"/>
      <c r="AQ387" s="20"/>
      <c r="AR387" s="20"/>
    </row>
    <row r="388" spans="36:44" x14ac:dyDescent="0.25">
      <c r="AJ388" s="20" t="s">
        <v>1059</v>
      </c>
      <c r="AK388" s="129">
        <v>110.93</v>
      </c>
      <c r="AL388" s="130">
        <v>2437</v>
      </c>
      <c r="AM388" s="131">
        <f t="shared" si="11"/>
        <v>0</v>
      </c>
      <c r="AN388" s="20"/>
      <c r="AO388" s="20"/>
      <c r="AP388" s="20"/>
      <c r="AQ388" s="20"/>
      <c r="AR388" s="20"/>
    </row>
    <row r="389" spans="36:44" x14ac:dyDescent="0.25">
      <c r="AJ389" s="20" t="s">
        <v>672</v>
      </c>
      <c r="AK389" s="129">
        <v>147.5</v>
      </c>
      <c r="AL389" s="130">
        <v>3272</v>
      </c>
      <c r="AM389" s="131">
        <f t="shared" si="11"/>
        <v>0</v>
      </c>
      <c r="AN389" s="20"/>
      <c r="AO389" s="20"/>
      <c r="AP389" s="20"/>
      <c r="AQ389" s="20"/>
      <c r="AR389" s="20"/>
    </row>
    <row r="390" spans="36:44" x14ac:dyDescent="0.25">
      <c r="AJ390" s="20" t="s">
        <v>681</v>
      </c>
      <c r="AK390" s="129">
        <v>67</v>
      </c>
      <c r="AL390" s="130">
        <v>3600</v>
      </c>
      <c r="AM390" s="131">
        <f t="shared" si="11"/>
        <v>0</v>
      </c>
      <c r="AN390" s="20"/>
      <c r="AO390" s="20"/>
      <c r="AP390" s="20"/>
      <c r="AQ390" s="20"/>
      <c r="AR390" s="20"/>
    </row>
  </sheetData>
  <sheetProtection algorithmName="SHA-512" hashValue="w/Ylz3VXLHLKfUCTwUKpy7pch8xhq73/SNU4KrDKtdgYT/+R6grtAfFBw8Podw0U01k3pS9FYmw9EPcdVq4PZg==" saltValue="jt5PGBRMk4EQEh5Z5STSUg==" spinCount="100000" sheet="1" objects="1" scenarios="1" formatRows="0" insertHyperlinks="0"/>
  <mergeCells count="42">
    <mergeCell ref="A70:B70"/>
    <mergeCell ref="A71:B75"/>
    <mergeCell ref="F14:I15"/>
    <mergeCell ref="A15:E15"/>
    <mergeCell ref="AJ1:AM1"/>
    <mergeCell ref="AE33:AH33"/>
    <mergeCell ref="AD21:AD25"/>
    <mergeCell ref="AF21:AF25"/>
    <mergeCell ref="AE32:AF32"/>
    <mergeCell ref="AG32:AH32"/>
    <mergeCell ref="AC1:AG1"/>
    <mergeCell ref="AE21:AE25"/>
    <mergeCell ref="AG21:AG25"/>
    <mergeCell ref="AH21:AH25"/>
    <mergeCell ref="A45:B45"/>
    <mergeCell ref="C45:D45"/>
    <mergeCell ref="A11:C11"/>
    <mergeCell ref="B7:C7"/>
    <mergeCell ref="D7:I8"/>
    <mergeCell ref="B8:C8"/>
    <mergeCell ref="A44:B44"/>
    <mergeCell ref="C44:D44"/>
    <mergeCell ref="B9:C9"/>
    <mergeCell ref="H20:H22"/>
    <mergeCell ref="I20:I22"/>
    <mergeCell ref="F29:H29"/>
    <mergeCell ref="AF35:AG35"/>
    <mergeCell ref="AO1:AR1"/>
    <mergeCell ref="A39:B41"/>
    <mergeCell ref="B79:F79"/>
    <mergeCell ref="A57:A59"/>
    <mergeCell ref="A68:B69"/>
    <mergeCell ref="A60:A67"/>
    <mergeCell ref="A47:B47"/>
    <mergeCell ref="A48:B48"/>
    <mergeCell ref="A49:B49"/>
    <mergeCell ref="A50:B50"/>
    <mergeCell ref="B4:C4"/>
    <mergeCell ref="A6:C6"/>
    <mergeCell ref="A46:B46"/>
    <mergeCell ref="B10:C10"/>
    <mergeCell ref="A29:E29"/>
  </mergeCells>
  <phoneticPr fontId="37" type="noConversion"/>
  <conditionalFormatting sqref="A60">
    <cfRule type="expression" dxfId="43" priority="2">
      <formula>LEFT($A$60,8)="Complete"</formula>
    </cfRule>
  </conditionalFormatting>
  <conditionalFormatting sqref="C46">
    <cfRule type="expression" dxfId="42" priority="8">
      <formula>RIGHT($C$46,1)="."</formula>
    </cfRule>
  </conditionalFormatting>
  <conditionalFormatting sqref="C51">
    <cfRule type="expression" dxfId="41" priority="7">
      <formula>RIGHT($C$51,1)="."</formula>
    </cfRule>
  </conditionalFormatting>
  <conditionalFormatting sqref="E44:E45">
    <cfRule type="expression" dxfId="40" priority="5">
      <formula>AND($C$45="Wastewater",LEFT($C$44,3)="Sin")</formula>
    </cfRule>
  </conditionalFormatting>
  <conditionalFormatting sqref="F21">
    <cfRule type="cellIs" dxfId="39" priority="10" operator="equal">
      <formula>"Error: Total must equal 100%."</formula>
    </cfRule>
  </conditionalFormatting>
  <conditionalFormatting sqref="F44:F45">
    <cfRule type="expression" dxfId="38" priority="6">
      <formula>AND(LEFT($C$44,3)="Sin",$C$45="Water")</formula>
    </cfRule>
  </conditionalFormatting>
  <conditionalFormatting sqref="I23:I28">
    <cfRule type="cellIs" dxfId="37" priority="9" operator="equal">
      <formula>"Yes"</formula>
    </cfRule>
  </conditionalFormatting>
  <conditionalFormatting sqref="AF26:AF31 AE32 AG32 AH26:AH31">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4:D44" xr:uid="{1279A45F-6C33-42A4-ABF2-C1B5071EB34D}">
      <formula1>$AA$16:$AA$18</formula1>
    </dataValidation>
    <dataValidation type="list" allowBlank="1" showInputMessage="1" showErrorMessage="1" sqref="C45:D45" xr:uid="{B8AFDBA9-9507-4EB9-AA12-0249FD77377C}">
      <formula1>$AA$21:$AA$23</formula1>
    </dataValidation>
    <dataValidation type="list" showInputMessage="1" showErrorMessage="1" promptTitle="Select" prompt="Select from the list." sqref="B10:C10" xr:uid="{8E3444DB-E3F1-445E-8869-6D2316D2C26C}">
      <formula1>$AA$2:$AA$4</formula1>
    </dataValidation>
    <dataValidation type="list" allowBlank="1" showInputMessage="1" sqref="B20:E20" xr:uid="{DD036FDA-0057-41D1-991F-3F60AD618EF9}">
      <formula1>Economic_Unit_Names</formula1>
    </dataValidation>
  </dataValidations>
  <printOptions horizontalCentered="1" verticalCentered="1"/>
  <pageMargins left="0.5" right="0.5" top="0.5" bottom="0.5" header="0" footer="0.3"/>
  <pageSetup scale="55" orientation="portrait" horizontalDpi="1200" verticalDpi="1200" r:id="rId1"/>
  <headerFooter>
    <oddFooter>&amp;L&amp;F&amp;R&amp;D&amp;T</oddFooter>
  </headerFooter>
  <ignoredErrors>
    <ignoredError sqref="B26:E26 C9 C8 B7:B10 C22:E22 C23:D23 C24:E24 C25:E25 C27:E27 B22:B25 B27 B20" unlockedFormula="1"/>
    <ignoredError sqref="I24:I25" formula="1"/>
  </ignoredErrors>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L654"/>
  <sheetViews>
    <sheetView workbookViewId="0">
      <selection activeCell="I11" sqref="I11"/>
    </sheetView>
  </sheetViews>
  <sheetFormatPr defaultRowHeight="15" x14ac:dyDescent="0.25"/>
  <cols>
    <col min="1" max="1" width="27.28515625" bestFit="1" customWidth="1"/>
    <col min="2" max="2" width="13.28515625" bestFit="1" customWidth="1"/>
    <col min="3" max="3" width="10.5703125" customWidth="1"/>
    <col min="4" max="4" width="7.85546875" bestFit="1" customWidth="1"/>
    <col min="5" max="5" width="8.85546875" bestFit="1" customWidth="1"/>
    <col min="6" max="6" width="12" bestFit="1" customWidth="1"/>
    <col min="7" max="7" width="15.85546875" bestFit="1" customWidth="1"/>
    <col min="8" max="8" width="5" customWidth="1"/>
    <col min="9" max="9" width="47.42578125" style="153" bestFit="1" customWidth="1"/>
    <col min="10" max="10" width="14.28515625" customWidth="1"/>
    <col min="11" max="12" width="9.140625" customWidth="1"/>
  </cols>
  <sheetData>
    <row r="1" spans="1:12" ht="75" x14ac:dyDescent="0.25">
      <c r="A1" s="1" t="s">
        <v>692</v>
      </c>
      <c r="B1" s="2" t="s">
        <v>1162</v>
      </c>
      <c r="C1" s="1" t="s">
        <v>1163</v>
      </c>
      <c r="D1" s="1" t="s">
        <v>1164</v>
      </c>
      <c r="E1" s="1" t="s">
        <v>1165</v>
      </c>
      <c r="F1" s="1" t="s">
        <v>1166</v>
      </c>
      <c r="G1" s="1" t="s">
        <v>1167</v>
      </c>
      <c r="I1" s="155" t="s">
        <v>692</v>
      </c>
      <c r="J1" s="134" t="s">
        <v>696</v>
      </c>
      <c r="K1" s="134" t="s">
        <v>1121</v>
      </c>
      <c r="L1" s="134" t="s">
        <v>693</v>
      </c>
    </row>
    <row r="2" spans="1:12" x14ac:dyDescent="0.25">
      <c r="A2" t="s">
        <v>0</v>
      </c>
      <c r="B2" s="149">
        <v>8333</v>
      </c>
      <c r="C2" s="3">
        <v>0.14700619408121099</v>
      </c>
      <c r="D2">
        <v>7.4</v>
      </c>
      <c r="E2" s="4">
        <v>62264</v>
      </c>
      <c r="F2" s="5">
        <v>4.7</v>
      </c>
      <c r="G2" s="6">
        <v>1110240393</v>
      </c>
      <c r="I2" s="125" t="s">
        <v>0</v>
      </c>
      <c r="J2" s="127" t="s">
        <v>694</v>
      </c>
      <c r="K2" s="126">
        <v>1</v>
      </c>
      <c r="L2" s="127" t="s">
        <v>694</v>
      </c>
    </row>
    <row r="3" spans="1:12" x14ac:dyDescent="0.25">
      <c r="A3" t="s">
        <v>1</v>
      </c>
      <c r="B3" s="149">
        <v>4972</v>
      </c>
      <c r="C3" s="3">
        <v>1.57303370786517E-2</v>
      </c>
      <c r="D3">
        <v>25.1</v>
      </c>
      <c r="E3" s="4">
        <v>36271</v>
      </c>
      <c r="F3" s="7">
        <v>6.6</v>
      </c>
      <c r="G3" s="6">
        <v>329011710</v>
      </c>
      <c r="I3" s="125" t="s">
        <v>1</v>
      </c>
      <c r="J3" s="127" t="s">
        <v>694</v>
      </c>
      <c r="K3" s="126">
        <v>11</v>
      </c>
      <c r="L3" s="127" t="s">
        <v>694</v>
      </c>
    </row>
    <row r="4" spans="1:12" x14ac:dyDescent="0.25">
      <c r="A4" t="s">
        <v>2</v>
      </c>
      <c r="B4" s="149">
        <v>169185</v>
      </c>
      <c r="C4" s="3">
        <v>7.1849420947264403E-2</v>
      </c>
      <c r="D4">
        <v>14.4</v>
      </c>
      <c r="E4" s="4">
        <v>55078</v>
      </c>
      <c r="F4" s="7">
        <v>4.9000000000000004</v>
      </c>
      <c r="G4" s="6">
        <v>15609319816</v>
      </c>
      <c r="I4" s="125" t="s">
        <v>3</v>
      </c>
      <c r="J4" s="127" t="s">
        <v>694</v>
      </c>
      <c r="K4" s="126">
        <v>3</v>
      </c>
      <c r="L4" s="127" t="s">
        <v>694</v>
      </c>
    </row>
    <row r="5" spans="1:12" x14ac:dyDescent="0.25">
      <c r="A5" t="s">
        <v>3</v>
      </c>
      <c r="B5" s="149">
        <v>1387</v>
      </c>
      <c r="C5" s="3">
        <v>0.34139264990328799</v>
      </c>
      <c r="D5">
        <v>3.2</v>
      </c>
      <c r="E5" s="4">
        <v>87788</v>
      </c>
      <c r="F5" s="7">
        <v>4.9000000000000004</v>
      </c>
      <c r="G5" s="6">
        <v>121831594</v>
      </c>
      <c r="I5" s="125" t="s">
        <v>4</v>
      </c>
      <c r="J5" s="127" t="s">
        <v>695</v>
      </c>
      <c r="K5" s="126">
        <v>9</v>
      </c>
      <c r="L5" s="127" t="s">
        <v>694</v>
      </c>
    </row>
    <row r="6" spans="1:12" x14ac:dyDescent="0.25">
      <c r="A6" t="s">
        <v>4</v>
      </c>
      <c r="B6" s="149">
        <v>16318</v>
      </c>
      <c r="C6" s="3">
        <v>2.7970265843517701E-2</v>
      </c>
      <c r="D6">
        <v>23.9</v>
      </c>
      <c r="E6" s="4">
        <v>43231</v>
      </c>
      <c r="F6" s="7">
        <v>4.4000000000000004</v>
      </c>
      <c r="G6" s="6">
        <v>1266164475</v>
      </c>
      <c r="I6" s="125" t="s">
        <v>5</v>
      </c>
      <c r="J6" s="127" t="s">
        <v>694</v>
      </c>
      <c r="K6" s="126">
        <v>4</v>
      </c>
      <c r="L6" s="127" t="s">
        <v>694</v>
      </c>
    </row>
    <row r="7" spans="1:12" x14ac:dyDescent="0.25">
      <c r="A7" t="s">
        <v>5</v>
      </c>
      <c r="B7" s="149">
        <v>36491</v>
      </c>
      <c r="C7" s="3">
        <v>-1.7976802389730599E-2</v>
      </c>
      <c r="D7">
        <v>11.5</v>
      </c>
      <c r="E7" s="4">
        <v>55041</v>
      </c>
      <c r="F7" s="7">
        <v>4.3</v>
      </c>
      <c r="G7" s="6">
        <v>2809567758</v>
      </c>
      <c r="I7" s="125" t="s">
        <v>8</v>
      </c>
      <c r="J7" s="127" t="s">
        <v>695</v>
      </c>
      <c r="K7" s="126">
        <v>7</v>
      </c>
      <c r="L7" s="127" t="s">
        <v>694</v>
      </c>
    </row>
    <row r="8" spans="1:12" x14ac:dyDescent="0.25">
      <c r="A8" t="s">
        <v>6</v>
      </c>
      <c r="B8" s="149">
        <v>10910</v>
      </c>
      <c r="C8" s="3">
        <v>-2.2862368541380902E-3</v>
      </c>
      <c r="D8">
        <v>21.5</v>
      </c>
      <c r="E8" s="4">
        <v>38930</v>
      </c>
      <c r="F8" s="7">
        <v>4.7</v>
      </c>
      <c r="G8" s="6">
        <v>1955820467</v>
      </c>
      <c r="I8" s="125" t="s">
        <v>9</v>
      </c>
      <c r="J8" s="127" t="s">
        <v>694</v>
      </c>
      <c r="K8" s="126">
        <v>1</v>
      </c>
      <c r="L8" s="127" t="s">
        <v>694</v>
      </c>
    </row>
    <row r="9" spans="1:12" x14ac:dyDescent="0.25">
      <c r="A9" t="s">
        <v>7</v>
      </c>
      <c r="B9" s="149">
        <v>1014</v>
      </c>
      <c r="C9" s="3">
        <v>0.38524590163934402</v>
      </c>
      <c r="D9">
        <v>18.8</v>
      </c>
      <c r="E9" s="4">
        <v>29489</v>
      </c>
      <c r="F9" s="7">
        <v>4.4000000000000004</v>
      </c>
      <c r="G9" s="6">
        <v>64009162</v>
      </c>
      <c r="I9" s="125" t="s">
        <v>10</v>
      </c>
      <c r="J9" s="127" t="s">
        <v>694</v>
      </c>
      <c r="K9" s="126">
        <v>5</v>
      </c>
      <c r="L9" s="127" t="s">
        <v>694</v>
      </c>
    </row>
    <row r="10" spans="1:12" x14ac:dyDescent="0.25">
      <c r="A10" t="s">
        <v>8</v>
      </c>
      <c r="B10" s="149">
        <v>1937</v>
      </c>
      <c r="C10" s="3">
        <v>-1.7250126839167899E-2</v>
      </c>
      <c r="D10">
        <v>25.3</v>
      </c>
      <c r="E10" s="4">
        <v>34063</v>
      </c>
      <c r="F10" s="7">
        <v>5.0999999999999996</v>
      </c>
      <c r="G10" s="6">
        <v>119602214</v>
      </c>
      <c r="I10" s="125" t="s">
        <v>11</v>
      </c>
      <c r="J10" s="127" t="s">
        <v>694</v>
      </c>
      <c r="K10" s="126">
        <v>7</v>
      </c>
      <c r="L10" s="127" t="s">
        <v>694</v>
      </c>
    </row>
    <row r="11" spans="1:12" x14ac:dyDescent="0.25">
      <c r="A11" t="s">
        <v>9</v>
      </c>
      <c r="B11" s="149">
        <v>5312</v>
      </c>
      <c r="C11" s="3">
        <v>3.1256066783148899E-2</v>
      </c>
      <c r="D11">
        <v>9.6</v>
      </c>
      <c r="E11" s="4">
        <v>56277</v>
      </c>
      <c r="F11" s="7">
        <v>4.75</v>
      </c>
      <c r="G11" s="6">
        <v>468887109</v>
      </c>
      <c r="I11" s="125" t="s">
        <v>12</v>
      </c>
      <c r="J11" s="127" t="s">
        <v>694</v>
      </c>
      <c r="K11" s="126">
        <v>0</v>
      </c>
      <c r="L11" s="127" t="s">
        <v>694</v>
      </c>
    </row>
    <row r="12" spans="1:12" x14ac:dyDescent="0.25">
      <c r="A12" t="s">
        <v>10</v>
      </c>
      <c r="B12" s="149">
        <v>22388</v>
      </c>
      <c r="C12" s="3">
        <v>-0.123105244604598</v>
      </c>
      <c r="D12">
        <v>18.3</v>
      </c>
      <c r="E12" s="4">
        <v>39862</v>
      </c>
      <c r="F12" s="7">
        <v>6.4</v>
      </c>
      <c r="G12" s="6">
        <v>2164866084</v>
      </c>
      <c r="I12" s="125" t="s">
        <v>14</v>
      </c>
      <c r="J12" s="127" t="s">
        <v>694</v>
      </c>
      <c r="K12" s="126">
        <v>0</v>
      </c>
      <c r="L12" s="127" t="s">
        <v>694</v>
      </c>
    </row>
    <row r="13" spans="1:12" x14ac:dyDescent="0.25">
      <c r="A13" t="s">
        <v>11</v>
      </c>
      <c r="B13" s="149">
        <v>698</v>
      </c>
      <c r="C13" s="3">
        <v>-1.6901408450704199E-2</v>
      </c>
      <c r="D13">
        <v>20.3</v>
      </c>
      <c r="E13" s="4">
        <v>50455</v>
      </c>
      <c r="F13" s="7">
        <v>6.4</v>
      </c>
      <c r="G13" s="6">
        <v>27820241</v>
      </c>
      <c r="I13" s="125" t="s">
        <v>17</v>
      </c>
      <c r="J13" s="127" t="s">
        <v>694</v>
      </c>
      <c r="K13" s="126">
        <v>4</v>
      </c>
      <c r="L13" s="127" t="s">
        <v>694</v>
      </c>
    </row>
    <row r="14" spans="1:12" x14ac:dyDescent="0.25">
      <c r="A14" t="s">
        <v>12</v>
      </c>
      <c r="B14" s="149">
        <v>58066</v>
      </c>
      <c r="C14" s="3">
        <v>0.26508202793089197</v>
      </c>
      <c r="D14">
        <v>3.3</v>
      </c>
      <c r="E14" s="4">
        <v>121313</v>
      </c>
      <c r="F14" s="7">
        <v>4.0999999999999996</v>
      </c>
      <c r="G14" s="6">
        <v>11158488591</v>
      </c>
      <c r="I14" s="125" t="s">
        <v>18</v>
      </c>
      <c r="J14" s="127" t="s">
        <v>694</v>
      </c>
      <c r="K14" s="126">
        <v>3</v>
      </c>
      <c r="L14" s="127" t="s">
        <v>694</v>
      </c>
    </row>
    <row r="15" spans="1:12" x14ac:dyDescent="0.25">
      <c r="A15" t="s">
        <v>13</v>
      </c>
      <c r="B15" s="149">
        <v>457</v>
      </c>
      <c r="C15" s="3">
        <v>-0.20521739130434799</v>
      </c>
      <c r="D15">
        <v>13.1</v>
      </c>
      <c r="E15" s="4">
        <v>84583</v>
      </c>
      <c r="F15" s="7">
        <v>4.4000000000000004</v>
      </c>
      <c r="G15" s="6" t="e">
        <v>#N/A</v>
      </c>
      <c r="I15" s="125" t="s">
        <v>19</v>
      </c>
      <c r="J15" s="127" t="s">
        <v>695</v>
      </c>
      <c r="K15" s="126">
        <v>10</v>
      </c>
      <c r="L15" s="127" t="s">
        <v>694</v>
      </c>
    </row>
    <row r="16" spans="1:12" x14ac:dyDescent="0.25">
      <c r="A16" t="s">
        <v>14</v>
      </c>
      <c r="B16" s="149">
        <v>12117</v>
      </c>
      <c r="C16" s="3">
        <v>5.2828221391954103E-2</v>
      </c>
      <c r="D16">
        <v>7.3</v>
      </c>
      <c r="E16" s="4">
        <v>59338</v>
      </c>
      <c r="F16" s="7">
        <v>5.25</v>
      </c>
      <c r="G16" s="6">
        <v>1100071494</v>
      </c>
      <c r="I16" s="125" t="s">
        <v>20</v>
      </c>
      <c r="J16" s="127" t="s">
        <v>694</v>
      </c>
      <c r="K16" s="126">
        <v>7</v>
      </c>
      <c r="L16" s="127" t="s">
        <v>694</v>
      </c>
    </row>
    <row r="17" spans="1:12" x14ac:dyDescent="0.25">
      <c r="A17" t="s">
        <v>15</v>
      </c>
      <c r="B17" s="149">
        <v>4757</v>
      </c>
      <c r="C17" s="3">
        <v>1.47184300341297E-2</v>
      </c>
      <c r="D17">
        <v>25.2</v>
      </c>
      <c r="E17" s="4">
        <v>65929</v>
      </c>
      <c r="F17" s="7">
        <v>4.3</v>
      </c>
      <c r="G17" s="6">
        <v>405567653</v>
      </c>
      <c r="I17" s="125" t="s">
        <v>21</v>
      </c>
      <c r="J17" s="127" t="s">
        <v>694</v>
      </c>
      <c r="K17" s="126">
        <v>3</v>
      </c>
      <c r="L17" s="127" t="s">
        <v>694</v>
      </c>
    </row>
    <row r="18" spans="1:12" x14ac:dyDescent="0.25">
      <c r="A18" t="s">
        <v>16</v>
      </c>
      <c r="B18" s="149">
        <v>26598</v>
      </c>
      <c r="C18" s="3">
        <v>-8.7578727686058195E-3</v>
      </c>
      <c r="D18">
        <v>14</v>
      </c>
      <c r="E18" s="4">
        <v>43938</v>
      </c>
      <c r="F18" s="7">
        <v>4.0999999999999996</v>
      </c>
      <c r="G18" s="6">
        <v>4222501716</v>
      </c>
      <c r="I18" s="125" t="s">
        <v>22</v>
      </c>
      <c r="J18" s="127" t="s">
        <v>694</v>
      </c>
      <c r="K18" s="126">
        <v>4</v>
      </c>
      <c r="L18" s="127" t="s">
        <v>694</v>
      </c>
    </row>
    <row r="19" spans="1:12" x14ac:dyDescent="0.25">
      <c r="A19" t="s">
        <v>17</v>
      </c>
      <c r="B19" s="149">
        <v>26729</v>
      </c>
      <c r="C19" s="3">
        <v>3.3484127904728801E-2</v>
      </c>
      <c r="D19">
        <v>23.1</v>
      </c>
      <c r="E19" s="4">
        <v>40571</v>
      </c>
      <c r="F19" s="7">
        <v>4.8</v>
      </c>
      <c r="G19" s="6">
        <v>2655777698</v>
      </c>
      <c r="I19" s="125" t="s">
        <v>23</v>
      </c>
      <c r="J19" s="127" t="s">
        <v>694</v>
      </c>
      <c r="K19" s="126">
        <v>6</v>
      </c>
      <c r="L19" s="127" t="s">
        <v>694</v>
      </c>
    </row>
    <row r="20" spans="1:12" x14ac:dyDescent="0.25">
      <c r="A20" t="s">
        <v>18</v>
      </c>
      <c r="B20" s="149">
        <v>93272</v>
      </c>
      <c r="C20" s="3">
        <v>4.4268792404666503E-2</v>
      </c>
      <c r="D20">
        <v>12.4</v>
      </c>
      <c r="E20" s="4">
        <v>58193</v>
      </c>
      <c r="F20" s="7">
        <v>4.2</v>
      </c>
      <c r="G20" s="6">
        <v>19613685768</v>
      </c>
      <c r="I20" s="125" t="s">
        <v>24</v>
      </c>
      <c r="J20" s="127" t="s">
        <v>695</v>
      </c>
      <c r="K20" s="126">
        <v>9</v>
      </c>
      <c r="L20" s="127" t="s">
        <v>694</v>
      </c>
    </row>
    <row r="21" spans="1:12" x14ac:dyDescent="0.25">
      <c r="A21" t="s">
        <v>19</v>
      </c>
      <c r="B21" s="149">
        <v>194</v>
      </c>
      <c r="C21" s="3">
        <v>-0.13392857142857101</v>
      </c>
      <c r="D21">
        <v>12.9</v>
      </c>
      <c r="E21" s="4">
        <v>46563</v>
      </c>
      <c r="F21" s="7">
        <v>6.1</v>
      </c>
      <c r="G21" s="6">
        <v>15681528</v>
      </c>
      <c r="I21" s="125" t="s">
        <v>26</v>
      </c>
      <c r="J21" s="127" t="s">
        <v>695</v>
      </c>
      <c r="K21" s="126">
        <v>11</v>
      </c>
      <c r="L21" s="127" t="s">
        <v>694</v>
      </c>
    </row>
    <row r="22" spans="1:12" x14ac:dyDescent="0.25">
      <c r="A22" t="s">
        <v>20</v>
      </c>
      <c r="B22" s="149">
        <v>356</v>
      </c>
      <c r="C22" s="3">
        <v>0.10216718266253901</v>
      </c>
      <c r="D22">
        <v>20.2</v>
      </c>
      <c r="E22" s="4">
        <v>42500</v>
      </c>
      <c r="F22" s="7">
        <v>4.3</v>
      </c>
      <c r="G22" s="6">
        <v>15807115</v>
      </c>
      <c r="I22" s="125" t="s">
        <v>28</v>
      </c>
      <c r="J22" s="127" t="s">
        <v>695</v>
      </c>
      <c r="K22" s="126">
        <v>11</v>
      </c>
      <c r="L22" s="127" t="s">
        <v>694</v>
      </c>
    </row>
    <row r="23" spans="1:12" x14ac:dyDescent="0.25">
      <c r="A23" t="s">
        <v>21</v>
      </c>
      <c r="B23" s="149">
        <v>1689</v>
      </c>
      <c r="C23" s="3">
        <v>-4.1973908111174102E-2</v>
      </c>
      <c r="D23">
        <v>9.3000000000000007</v>
      </c>
      <c r="E23" s="4">
        <v>63403</v>
      </c>
      <c r="F23" s="7">
        <v>4.2</v>
      </c>
      <c r="G23" s="6">
        <v>1867002272</v>
      </c>
      <c r="I23" s="125" t="s">
        <v>29</v>
      </c>
      <c r="J23" s="127" t="s">
        <v>694</v>
      </c>
      <c r="K23" s="126">
        <v>5</v>
      </c>
      <c r="L23" s="127" t="s">
        <v>694</v>
      </c>
    </row>
    <row r="24" spans="1:12" x14ac:dyDescent="0.25">
      <c r="A24" t="s">
        <v>22</v>
      </c>
      <c r="B24" s="149">
        <v>826</v>
      </c>
      <c r="C24" s="3">
        <v>-0.14137214137214099</v>
      </c>
      <c r="D24">
        <v>27.8</v>
      </c>
      <c r="E24" s="4">
        <v>32448</v>
      </c>
      <c r="F24" s="7">
        <v>6.1</v>
      </c>
      <c r="G24" s="6">
        <v>30850741</v>
      </c>
      <c r="I24" s="125" t="s">
        <v>30</v>
      </c>
      <c r="J24" s="127" t="s">
        <v>694</v>
      </c>
      <c r="K24" s="126">
        <v>8</v>
      </c>
      <c r="L24" s="127" t="s">
        <v>694</v>
      </c>
    </row>
    <row r="25" spans="1:12" x14ac:dyDescent="0.25">
      <c r="A25" t="s">
        <v>23</v>
      </c>
      <c r="B25" s="149">
        <v>490</v>
      </c>
      <c r="C25" s="3">
        <v>-0.17089678510998299</v>
      </c>
      <c r="D25">
        <v>17.100000000000001</v>
      </c>
      <c r="E25" s="4">
        <v>41328</v>
      </c>
      <c r="F25" s="7">
        <v>4.9000000000000004</v>
      </c>
      <c r="G25" s="6">
        <v>24609680</v>
      </c>
      <c r="I25" s="125" t="s">
        <v>31</v>
      </c>
      <c r="J25" s="127" t="s">
        <v>694</v>
      </c>
      <c r="K25" s="126">
        <v>4</v>
      </c>
      <c r="L25" s="127" t="s">
        <v>694</v>
      </c>
    </row>
    <row r="26" spans="1:12" x14ac:dyDescent="0.25">
      <c r="A26" t="s">
        <v>24</v>
      </c>
      <c r="B26" s="149">
        <v>230</v>
      </c>
      <c r="C26" s="3">
        <v>-4.3290043290043299E-3</v>
      </c>
      <c r="D26">
        <v>10.9</v>
      </c>
      <c r="E26" s="4">
        <v>38854</v>
      </c>
      <c r="F26" s="7">
        <v>4.5999999999999996</v>
      </c>
      <c r="G26" s="6">
        <v>12290333</v>
      </c>
      <c r="I26" s="125" t="s">
        <v>32</v>
      </c>
      <c r="J26" s="127" t="s">
        <v>695</v>
      </c>
      <c r="K26" s="126">
        <v>20</v>
      </c>
      <c r="L26" s="127" t="s">
        <v>694</v>
      </c>
    </row>
    <row r="27" spans="1:12" x14ac:dyDescent="0.25">
      <c r="A27" t="s">
        <v>25</v>
      </c>
      <c r="B27" s="149">
        <v>17747</v>
      </c>
      <c r="C27" s="3">
        <v>1.20901055032792E-2</v>
      </c>
      <c r="D27">
        <v>13.3</v>
      </c>
      <c r="E27" s="4">
        <v>46383</v>
      </c>
      <c r="F27" s="7">
        <v>4.0999999999999996</v>
      </c>
      <c r="G27" s="6">
        <v>4284448439</v>
      </c>
      <c r="I27" s="125" t="s">
        <v>33</v>
      </c>
      <c r="J27" s="127" t="s">
        <v>695</v>
      </c>
      <c r="K27" s="126">
        <v>9</v>
      </c>
      <c r="L27" s="127" t="s">
        <v>694</v>
      </c>
    </row>
    <row r="28" spans="1:12" x14ac:dyDescent="0.25">
      <c r="A28" t="s">
        <v>26</v>
      </c>
      <c r="B28" s="149">
        <v>4991</v>
      </c>
      <c r="C28" s="3">
        <v>-2.5195312500000001E-2</v>
      </c>
      <c r="D28">
        <v>23.2</v>
      </c>
      <c r="E28" s="4">
        <v>50938</v>
      </c>
      <c r="F28" s="7">
        <v>5.3</v>
      </c>
      <c r="G28" s="6">
        <v>293139167</v>
      </c>
      <c r="I28" s="125" t="s">
        <v>36</v>
      </c>
      <c r="J28" s="127" t="s">
        <v>694</v>
      </c>
      <c r="K28" s="126">
        <v>6</v>
      </c>
      <c r="L28" s="127" t="s">
        <v>694</v>
      </c>
    </row>
    <row r="29" spans="1:12" x14ac:dyDescent="0.25">
      <c r="A29" t="s">
        <v>27</v>
      </c>
      <c r="B29" s="149">
        <v>1919</v>
      </c>
      <c r="C29" s="3">
        <v>-4.4798407167745198E-2</v>
      </c>
      <c r="D29">
        <v>24.1</v>
      </c>
      <c r="E29" s="4">
        <v>38636</v>
      </c>
      <c r="F29" s="7">
        <v>4.4000000000000004</v>
      </c>
      <c r="G29" s="6">
        <v>64706527</v>
      </c>
      <c r="I29" s="125" t="s">
        <v>37</v>
      </c>
      <c r="J29" s="127" t="s">
        <v>694</v>
      </c>
      <c r="K29" s="126">
        <v>6</v>
      </c>
      <c r="L29" s="127" t="s">
        <v>694</v>
      </c>
    </row>
    <row r="30" spans="1:12" x14ac:dyDescent="0.25">
      <c r="A30" t="s">
        <v>28</v>
      </c>
      <c r="B30" s="149">
        <v>420</v>
      </c>
      <c r="C30" s="3">
        <v>9.6153846153846194E-3</v>
      </c>
      <c r="D30">
        <v>26</v>
      </c>
      <c r="E30" s="4">
        <v>42404</v>
      </c>
      <c r="F30" s="7">
        <v>6.3</v>
      </c>
      <c r="G30" s="6">
        <v>37365968</v>
      </c>
      <c r="I30" s="125" t="s">
        <v>38</v>
      </c>
      <c r="J30" s="127" t="s">
        <v>694</v>
      </c>
      <c r="K30" s="126">
        <v>5</v>
      </c>
      <c r="L30" s="127" t="s">
        <v>694</v>
      </c>
    </row>
    <row r="31" spans="1:12" x14ac:dyDescent="0.25">
      <c r="A31" t="s">
        <v>29</v>
      </c>
      <c r="B31" s="149">
        <v>640</v>
      </c>
      <c r="C31" s="3">
        <v>0.22605363984674301</v>
      </c>
      <c r="D31">
        <v>21.3</v>
      </c>
      <c r="E31" s="4">
        <v>49792</v>
      </c>
      <c r="F31" s="7">
        <v>5.2</v>
      </c>
      <c r="G31" s="6">
        <v>31832514</v>
      </c>
      <c r="I31" s="125" t="s">
        <v>39</v>
      </c>
      <c r="J31" s="127" t="s">
        <v>694</v>
      </c>
      <c r="K31" s="126">
        <v>0</v>
      </c>
      <c r="L31" s="127" t="s">
        <v>694</v>
      </c>
    </row>
    <row r="32" spans="1:12" x14ac:dyDescent="0.25">
      <c r="A32" t="s">
        <v>30</v>
      </c>
      <c r="B32" s="149">
        <v>155</v>
      </c>
      <c r="C32" s="3">
        <v>-0.31111111111111101</v>
      </c>
      <c r="D32">
        <v>3.2</v>
      </c>
      <c r="E32" s="4">
        <v>121458</v>
      </c>
      <c r="F32" s="7">
        <v>6.1</v>
      </c>
      <c r="G32" s="6">
        <v>1168979957</v>
      </c>
      <c r="I32" s="125" t="s">
        <v>40</v>
      </c>
      <c r="J32" s="127" t="s">
        <v>695</v>
      </c>
      <c r="K32" s="126">
        <v>12</v>
      </c>
      <c r="L32" s="127" t="s">
        <v>694</v>
      </c>
    </row>
    <row r="33" spans="1:12" x14ac:dyDescent="0.25">
      <c r="A33" t="s">
        <v>31</v>
      </c>
      <c r="B33" s="149">
        <v>1350</v>
      </c>
      <c r="C33" s="3">
        <v>-6.9607167470709899E-2</v>
      </c>
      <c r="D33">
        <v>12.3</v>
      </c>
      <c r="E33" s="4">
        <v>58333</v>
      </c>
      <c r="F33" s="7">
        <v>4.0999999999999996</v>
      </c>
      <c r="G33" s="6">
        <v>247232998</v>
      </c>
      <c r="I33" s="125" t="s">
        <v>41</v>
      </c>
      <c r="J33" s="127" t="s">
        <v>695</v>
      </c>
      <c r="K33" s="126">
        <v>6</v>
      </c>
      <c r="L33" s="127" t="s">
        <v>694</v>
      </c>
    </row>
    <row r="34" spans="1:12" x14ac:dyDescent="0.25">
      <c r="A34" t="s">
        <v>32</v>
      </c>
      <c r="B34" s="149">
        <v>200</v>
      </c>
      <c r="C34" s="3">
        <v>-0.20318725099601601</v>
      </c>
      <c r="D34">
        <v>6.5</v>
      </c>
      <c r="E34" s="4">
        <v>61875</v>
      </c>
      <c r="F34" s="7">
        <v>4.9000000000000004</v>
      </c>
      <c r="G34" s="6">
        <v>49965176</v>
      </c>
      <c r="I34" s="125" t="s">
        <v>44</v>
      </c>
      <c r="J34" s="127" t="s">
        <v>695</v>
      </c>
      <c r="K34" s="126">
        <v>10</v>
      </c>
      <c r="L34" s="127" t="s">
        <v>694</v>
      </c>
    </row>
    <row r="35" spans="1:12" x14ac:dyDescent="0.25">
      <c r="A35" t="s">
        <v>34</v>
      </c>
      <c r="B35" s="149">
        <v>1158</v>
      </c>
      <c r="C35" s="3">
        <v>-0.159651669085631</v>
      </c>
      <c r="D35">
        <v>18.899999999999999</v>
      </c>
      <c r="E35" s="4">
        <v>30441</v>
      </c>
      <c r="F35" s="7">
        <v>4.4000000000000004</v>
      </c>
      <c r="G35" s="6">
        <v>46064736</v>
      </c>
      <c r="I35" s="125" t="s">
        <v>45</v>
      </c>
      <c r="J35" s="127" t="s">
        <v>694</v>
      </c>
      <c r="K35" s="126">
        <v>2</v>
      </c>
      <c r="L35" s="127" t="s">
        <v>694</v>
      </c>
    </row>
    <row r="36" spans="1:12" x14ac:dyDescent="0.25">
      <c r="A36" t="s">
        <v>35</v>
      </c>
      <c r="B36" s="149">
        <v>76</v>
      </c>
      <c r="C36" s="3">
        <v>-0.41085271317829503</v>
      </c>
      <c r="D36">
        <v>15.8</v>
      </c>
      <c r="E36" s="4">
        <v>51071</v>
      </c>
      <c r="F36" s="7">
        <v>5.7</v>
      </c>
      <c r="G36" s="6">
        <v>5796669</v>
      </c>
      <c r="I36" s="125" t="s">
        <v>46</v>
      </c>
      <c r="J36" s="127" t="s">
        <v>695</v>
      </c>
      <c r="K36" s="126">
        <v>2</v>
      </c>
      <c r="L36" s="127" t="s">
        <v>694</v>
      </c>
    </row>
    <row r="37" spans="1:12" x14ac:dyDescent="0.25">
      <c r="A37" t="s">
        <v>36</v>
      </c>
      <c r="B37" s="149">
        <v>44898</v>
      </c>
      <c r="C37" s="3">
        <v>-5.1103220897793601E-2</v>
      </c>
      <c r="D37">
        <v>18.7</v>
      </c>
      <c r="E37" s="4">
        <v>51894</v>
      </c>
      <c r="F37" s="7">
        <v>4.9000000000000004</v>
      </c>
      <c r="G37" s="6">
        <v>6100987209</v>
      </c>
      <c r="I37" s="125" t="s">
        <v>47</v>
      </c>
      <c r="J37" s="127" t="s">
        <v>694</v>
      </c>
      <c r="K37" s="126">
        <v>3</v>
      </c>
      <c r="L37" s="127" t="s">
        <v>694</v>
      </c>
    </row>
    <row r="38" spans="1:12" x14ac:dyDescent="0.25">
      <c r="A38" t="s">
        <v>37</v>
      </c>
      <c r="B38" s="149">
        <v>4464</v>
      </c>
      <c r="C38" s="3">
        <v>7.0503597122302197E-2</v>
      </c>
      <c r="D38">
        <v>15.4</v>
      </c>
      <c r="E38" s="4">
        <v>39472</v>
      </c>
      <c r="F38" s="7">
        <v>4.2</v>
      </c>
      <c r="G38" s="6">
        <v>1125547199</v>
      </c>
      <c r="I38" s="125" t="s">
        <v>50</v>
      </c>
      <c r="J38" s="127" t="s">
        <v>695</v>
      </c>
      <c r="K38" s="126">
        <v>9</v>
      </c>
      <c r="L38" s="127" t="s">
        <v>694</v>
      </c>
    </row>
    <row r="39" spans="1:12" x14ac:dyDescent="0.25">
      <c r="A39" t="s">
        <v>38</v>
      </c>
      <c r="B39" s="149">
        <v>796</v>
      </c>
      <c r="C39" s="3">
        <v>0.44464609800362997</v>
      </c>
      <c r="D39">
        <v>8.6999999999999993</v>
      </c>
      <c r="E39" s="4">
        <v>77031</v>
      </c>
      <c r="F39" s="7">
        <v>3.9499999999999997</v>
      </c>
      <c r="G39" s="6">
        <v>566913023</v>
      </c>
      <c r="I39" s="125" t="s">
        <v>51</v>
      </c>
      <c r="J39" s="127" t="s">
        <v>694</v>
      </c>
      <c r="K39" s="126">
        <v>5</v>
      </c>
      <c r="L39" s="127" t="s">
        <v>694</v>
      </c>
    </row>
    <row r="40" spans="1:12" x14ac:dyDescent="0.25">
      <c r="A40" t="s">
        <v>40</v>
      </c>
      <c r="B40" s="149">
        <v>1398</v>
      </c>
      <c r="C40" s="3">
        <v>-0.29994992488733102</v>
      </c>
      <c r="D40">
        <v>29.9</v>
      </c>
      <c r="E40" s="4">
        <v>29630</v>
      </c>
      <c r="F40" s="7">
        <v>4.9000000000000004</v>
      </c>
      <c r="G40" s="6">
        <v>112907317</v>
      </c>
      <c r="I40" s="125" t="s">
        <v>52</v>
      </c>
      <c r="J40" s="127" t="s">
        <v>694</v>
      </c>
      <c r="K40" s="126">
        <v>5</v>
      </c>
      <c r="L40" s="127" t="s">
        <v>694</v>
      </c>
    </row>
    <row r="41" spans="1:12" x14ac:dyDescent="0.25">
      <c r="A41" t="s">
        <v>41</v>
      </c>
      <c r="B41" s="149">
        <v>14442</v>
      </c>
      <c r="C41" s="3">
        <v>0.26984964389343202</v>
      </c>
      <c r="D41">
        <v>14.8</v>
      </c>
      <c r="E41" s="4">
        <v>76156</v>
      </c>
      <c r="F41" s="7">
        <v>5.2</v>
      </c>
      <c r="G41" s="6">
        <v>2029727136</v>
      </c>
      <c r="I41" s="125" t="s">
        <v>53</v>
      </c>
      <c r="J41" s="127" t="s">
        <v>695</v>
      </c>
      <c r="K41" s="126">
        <v>7</v>
      </c>
      <c r="L41" s="127" t="s">
        <v>694</v>
      </c>
    </row>
    <row r="42" spans="1:12" x14ac:dyDescent="0.25">
      <c r="A42" t="s">
        <v>42</v>
      </c>
      <c r="B42" s="149">
        <v>2978</v>
      </c>
      <c r="C42" s="3">
        <v>0.39354234908750602</v>
      </c>
      <c r="D42">
        <v>10.5</v>
      </c>
      <c r="E42" s="4">
        <v>68333</v>
      </c>
      <c r="F42" s="7">
        <v>6.1</v>
      </c>
      <c r="G42" s="6">
        <v>238364436</v>
      </c>
      <c r="I42" s="125" t="s">
        <v>54</v>
      </c>
      <c r="J42" s="127" t="s">
        <v>694</v>
      </c>
      <c r="K42" s="126">
        <v>1</v>
      </c>
      <c r="L42" s="127" t="s">
        <v>694</v>
      </c>
    </row>
    <row r="43" spans="1:12" x14ac:dyDescent="0.25">
      <c r="A43" t="s">
        <v>43</v>
      </c>
      <c r="B43" s="149">
        <v>1143</v>
      </c>
      <c r="C43" s="3">
        <v>0.22376873661670199</v>
      </c>
      <c r="D43">
        <v>22.7</v>
      </c>
      <c r="E43" s="4">
        <v>43670</v>
      </c>
      <c r="F43" s="7">
        <v>5.4</v>
      </c>
      <c r="G43" s="6">
        <v>67105931</v>
      </c>
      <c r="I43" s="125" t="s">
        <v>55</v>
      </c>
      <c r="J43" s="127" t="s">
        <v>694</v>
      </c>
      <c r="K43" s="126">
        <v>5</v>
      </c>
      <c r="L43" s="127" t="s">
        <v>694</v>
      </c>
    </row>
    <row r="44" spans="1:12" x14ac:dyDescent="0.25">
      <c r="A44" t="s">
        <v>44</v>
      </c>
      <c r="B44" s="149">
        <v>3871</v>
      </c>
      <c r="C44" s="3">
        <v>8.1889323644494097E-2</v>
      </c>
      <c r="D44">
        <v>38.5</v>
      </c>
      <c r="E44" s="4">
        <v>52669</v>
      </c>
      <c r="F44" s="7">
        <v>4.3</v>
      </c>
      <c r="G44" s="6">
        <v>374074485</v>
      </c>
      <c r="I44" s="125" t="s">
        <v>56</v>
      </c>
      <c r="J44" s="127" t="s">
        <v>695</v>
      </c>
      <c r="K44" s="126">
        <v>4</v>
      </c>
      <c r="L44" s="127" t="s">
        <v>694</v>
      </c>
    </row>
    <row r="45" spans="1:12" x14ac:dyDescent="0.25">
      <c r="A45" t="s">
        <v>45</v>
      </c>
      <c r="B45" s="149">
        <v>3021</v>
      </c>
      <c r="C45" s="3">
        <v>0.18937007874015799</v>
      </c>
      <c r="D45">
        <v>0</v>
      </c>
      <c r="E45" s="4">
        <v>74280</v>
      </c>
      <c r="F45" s="7">
        <v>4.4000000000000004</v>
      </c>
      <c r="G45" s="6">
        <v>647947168</v>
      </c>
      <c r="I45" s="125" t="s">
        <v>57</v>
      </c>
      <c r="J45" s="127" t="s">
        <v>694</v>
      </c>
      <c r="K45" s="126">
        <v>9</v>
      </c>
      <c r="L45" s="127" t="s">
        <v>694</v>
      </c>
    </row>
    <row r="46" spans="1:12" x14ac:dyDescent="0.25">
      <c r="A46" t="s">
        <v>46</v>
      </c>
      <c r="B46" s="149">
        <v>18105</v>
      </c>
      <c r="C46" s="3">
        <v>-9.0794958067593995E-2</v>
      </c>
      <c r="D46">
        <v>24</v>
      </c>
      <c r="E46" s="4">
        <v>37571</v>
      </c>
      <c r="F46" s="7">
        <v>6.1</v>
      </c>
      <c r="G46" s="6">
        <v>1415350477</v>
      </c>
      <c r="I46" s="125" t="s">
        <v>58</v>
      </c>
      <c r="J46" s="127" t="s">
        <v>695</v>
      </c>
      <c r="K46" s="126">
        <v>3</v>
      </c>
      <c r="L46" s="127" t="s">
        <v>694</v>
      </c>
    </row>
    <row r="47" spans="1:12" x14ac:dyDescent="0.25">
      <c r="A47" t="s">
        <v>47</v>
      </c>
      <c r="B47" s="149">
        <v>5452</v>
      </c>
      <c r="C47" s="3">
        <v>7.5771576418406997E-3</v>
      </c>
      <c r="D47">
        <v>12.7</v>
      </c>
      <c r="E47" s="4">
        <v>41558</v>
      </c>
      <c r="F47" s="7">
        <v>5.2</v>
      </c>
      <c r="G47" s="6">
        <v>494102362</v>
      </c>
      <c r="I47" s="125" t="s">
        <v>61</v>
      </c>
      <c r="J47" s="127" t="s">
        <v>694</v>
      </c>
      <c r="K47" s="126">
        <v>3</v>
      </c>
      <c r="L47" s="127" t="s">
        <v>694</v>
      </c>
    </row>
    <row r="48" spans="1:12" x14ac:dyDescent="0.25">
      <c r="A48" t="s">
        <v>48</v>
      </c>
      <c r="B48" s="149">
        <v>331</v>
      </c>
      <c r="C48" s="3">
        <v>-0.124338624338624</v>
      </c>
      <c r="D48">
        <v>8.8000000000000007</v>
      </c>
      <c r="E48" s="4">
        <v>75656</v>
      </c>
      <c r="F48" s="7">
        <v>5</v>
      </c>
      <c r="G48" s="6">
        <v>42627963</v>
      </c>
      <c r="I48" s="125" t="s">
        <v>63</v>
      </c>
      <c r="J48" s="127" t="s">
        <v>695</v>
      </c>
      <c r="K48" s="126">
        <v>7</v>
      </c>
      <c r="L48" s="127" t="s">
        <v>694</v>
      </c>
    </row>
    <row r="49" spans="1:12" x14ac:dyDescent="0.25">
      <c r="A49" t="s">
        <v>49</v>
      </c>
      <c r="B49" s="149">
        <v>1849</v>
      </c>
      <c r="C49" s="3">
        <v>0.116545893719807</v>
      </c>
      <c r="D49">
        <v>16.7</v>
      </c>
      <c r="E49" s="4">
        <v>45707</v>
      </c>
      <c r="F49" s="7">
        <v>5.3</v>
      </c>
      <c r="G49" s="6">
        <v>72194824</v>
      </c>
      <c r="I49" s="125" t="s">
        <v>64</v>
      </c>
      <c r="J49" s="127" t="s">
        <v>694</v>
      </c>
      <c r="K49" s="126">
        <v>1</v>
      </c>
      <c r="L49" s="127" t="s">
        <v>694</v>
      </c>
    </row>
    <row r="50" spans="1:12" x14ac:dyDescent="0.25">
      <c r="A50" t="s">
        <v>50</v>
      </c>
      <c r="B50" s="149">
        <v>1482</v>
      </c>
      <c r="C50" s="3">
        <v>-2.24274406332454E-2</v>
      </c>
      <c r="D50">
        <v>32.700000000000003</v>
      </c>
      <c r="E50" s="4">
        <v>30938</v>
      </c>
      <c r="F50" s="7">
        <v>4.5</v>
      </c>
      <c r="G50" s="6">
        <v>106836024</v>
      </c>
      <c r="I50" s="125" t="s">
        <v>65</v>
      </c>
      <c r="J50" s="127" t="s">
        <v>694</v>
      </c>
      <c r="K50" s="126">
        <v>4</v>
      </c>
      <c r="L50" s="127" t="s">
        <v>694</v>
      </c>
    </row>
    <row r="51" spans="1:12" x14ac:dyDescent="0.25">
      <c r="A51" t="s">
        <v>51</v>
      </c>
      <c r="B51" s="149">
        <v>1670</v>
      </c>
      <c r="C51" s="3">
        <v>0.100856954515491</v>
      </c>
      <c r="D51">
        <v>2.8</v>
      </c>
      <c r="E51" s="4">
        <v>173750</v>
      </c>
      <c r="F51" s="7">
        <v>4.2</v>
      </c>
      <c r="G51" s="6">
        <v>883004780</v>
      </c>
      <c r="I51" s="125" t="s">
        <v>66</v>
      </c>
      <c r="J51" s="127" t="s">
        <v>694</v>
      </c>
      <c r="K51" s="126">
        <v>3</v>
      </c>
      <c r="L51" s="127" t="s">
        <v>694</v>
      </c>
    </row>
    <row r="52" spans="1:12" x14ac:dyDescent="0.25">
      <c r="A52" t="s">
        <v>52</v>
      </c>
      <c r="B52" s="149">
        <v>3188</v>
      </c>
      <c r="C52" s="3">
        <v>0.31735537190082602</v>
      </c>
      <c r="D52">
        <v>40.700000000000003</v>
      </c>
      <c r="E52" s="4">
        <v>42776</v>
      </c>
      <c r="F52" s="7">
        <v>4.8</v>
      </c>
      <c r="G52" s="6">
        <v>179392144</v>
      </c>
      <c r="I52" s="125" t="s">
        <v>67</v>
      </c>
      <c r="J52" s="127" t="s">
        <v>694</v>
      </c>
      <c r="K52" s="126">
        <v>5</v>
      </c>
      <c r="L52" s="127" t="s">
        <v>694</v>
      </c>
    </row>
    <row r="53" spans="1:12" x14ac:dyDescent="0.25">
      <c r="A53" t="s">
        <v>53</v>
      </c>
      <c r="B53" s="149">
        <v>849</v>
      </c>
      <c r="C53" s="3">
        <v>7.8780177890724307E-2</v>
      </c>
      <c r="D53">
        <v>8.8000000000000007</v>
      </c>
      <c r="E53" s="4">
        <v>50417</v>
      </c>
      <c r="F53" s="7">
        <v>6.8</v>
      </c>
      <c r="G53" s="6">
        <v>32051493</v>
      </c>
      <c r="I53" s="125" t="s">
        <v>68</v>
      </c>
      <c r="J53" s="127" t="s">
        <v>694</v>
      </c>
      <c r="K53" s="126">
        <v>3</v>
      </c>
      <c r="L53" s="127" t="s">
        <v>694</v>
      </c>
    </row>
    <row r="54" spans="1:12" x14ac:dyDescent="0.25">
      <c r="A54" t="s">
        <v>54</v>
      </c>
      <c r="B54" s="149">
        <v>8386</v>
      </c>
      <c r="C54" s="3">
        <v>3.40320591861899E-2</v>
      </c>
      <c r="D54">
        <v>4.5999999999999996</v>
      </c>
      <c r="E54" s="4">
        <v>68333</v>
      </c>
      <c r="F54" s="7">
        <v>4.2</v>
      </c>
      <c r="G54" s="6">
        <v>1573575649</v>
      </c>
      <c r="I54" s="125" t="s">
        <v>69</v>
      </c>
      <c r="J54" s="127" t="s">
        <v>694</v>
      </c>
      <c r="K54" s="126">
        <v>2</v>
      </c>
      <c r="L54" s="127" t="s">
        <v>694</v>
      </c>
    </row>
    <row r="55" spans="1:12" x14ac:dyDescent="0.25">
      <c r="A55" t="s">
        <v>55</v>
      </c>
      <c r="B55" s="149">
        <v>30105</v>
      </c>
      <c r="C55" s="3">
        <v>-0.11793143861705201</v>
      </c>
      <c r="D55">
        <v>24.6</v>
      </c>
      <c r="E55" s="4">
        <v>39259</v>
      </c>
      <c r="F55" s="7">
        <v>5.9</v>
      </c>
      <c r="G55" s="6">
        <v>3087154955</v>
      </c>
      <c r="I55" s="125" t="s">
        <v>70</v>
      </c>
      <c r="J55" s="127" t="s">
        <v>694</v>
      </c>
      <c r="K55" s="126">
        <v>5</v>
      </c>
      <c r="L55" s="127" t="s">
        <v>694</v>
      </c>
    </row>
    <row r="56" spans="1:12" x14ac:dyDescent="0.25">
      <c r="A56" t="s">
        <v>56</v>
      </c>
      <c r="B56" s="149">
        <v>1880</v>
      </c>
      <c r="C56" s="3">
        <v>-7.7074128620520405E-2</v>
      </c>
      <c r="D56">
        <v>23.9</v>
      </c>
      <c r="E56" s="4">
        <v>33942</v>
      </c>
      <c r="F56" s="7">
        <v>5.9</v>
      </c>
      <c r="G56" s="6">
        <v>92494509</v>
      </c>
      <c r="I56" s="125" t="s">
        <v>72</v>
      </c>
      <c r="J56" s="127" t="s">
        <v>694</v>
      </c>
      <c r="K56" s="126">
        <v>2</v>
      </c>
      <c r="L56" s="127" t="s">
        <v>694</v>
      </c>
    </row>
    <row r="57" spans="1:12" x14ac:dyDescent="0.25">
      <c r="A57" t="s">
        <v>57</v>
      </c>
      <c r="B57" s="149">
        <v>1072</v>
      </c>
      <c r="C57" s="3">
        <v>-6.9444444444444406E-2</v>
      </c>
      <c r="D57">
        <v>2.2999999999999998</v>
      </c>
      <c r="E57" s="4">
        <v>99306</v>
      </c>
      <c r="F57" s="7">
        <v>4.4000000000000004</v>
      </c>
      <c r="G57" s="6">
        <v>1231675294</v>
      </c>
      <c r="I57" s="125" t="s">
        <v>73</v>
      </c>
      <c r="J57" s="127" t="s">
        <v>694</v>
      </c>
      <c r="K57" s="126">
        <v>0</v>
      </c>
      <c r="L57" s="127" t="s">
        <v>694</v>
      </c>
    </row>
    <row r="58" spans="1:12" x14ac:dyDescent="0.25">
      <c r="A58" t="s">
        <v>58</v>
      </c>
      <c r="B58" s="149">
        <v>254</v>
      </c>
      <c r="C58" s="3">
        <v>0.11894273127753301</v>
      </c>
      <c r="D58">
        <v>8.3000000000000007</v>
      </c>
      <c r="E58" s="4">
        <v>51250</v>
      </c>
      <c r="F58" s="7">
        <v>6.3</v>
      </c>
      <c r="G58" s="6">
        <v>6854409</v>
      </c>
      <c r="I58" s="125" t="s">
        <v>74</v>
      </c>
      <c r="J58" s="127" t="s">
        <v>694</v>
      </c>
      <c r="K58" s="126">
        <v>6</v>
      </c>
      <c r="L58" s="127" t="s">
        <v>694</v>
      </c>
    </row>
    <row r="59" spans="1:12" x14ac:dyDescent="0.25">
      <c r="A59" t="s">
        <v>59</v>
      </c>
      <c r="B59" s="149">
        <v>792</v>
      </c>
      <c r="C59" s="3">
        <v>0.18562874251497</v>
      </c>
      <c r="D59">
        <v>2.2999999999999998</v>
      </c>
      <c r="E59" s="4">
        <v>79444</v>
      </c>
      <c r="F59" s="7">
        <v>4.2</v>
      </c>
      <c r="G59" s="6">
        <v>87959061</v>
      </c>
      <c r="I59" s="125" t="s">
        <v>75</v>
      </c>
      <c r="J59" s="127" t="s">
        <v>695</v>
      </c>
      <c r="K59" s="126">
        <v>10</v>
      </c>
      <c r="L59" s="127" t="s">
        <v>694</v>
      </c>
    </row>
    <row r="60" spans="1:12" x14ac:dyDescent="0.25">
      <c r="A60" t="s">
        <v>60</v>
      </c>
      <c r="B60" s="149">
        <v>5863</v>
      </c>
      <c r="C60" s="3">
        <v>1.48866193526052E-2</v>
      </c>
      <c r="D60">
        <v>9.6</v>
      </c>
      <c r="E60" s="4">
        <v>53956</v>
      </c>
      <c r="F60" s="7">
        <v>6.1</v>
      </c>
      <c r="G60" s="6">
        <v>574677814</v>
      </c>
      <c r="I60" s="125" t="s">
        <v>77</v>
      </c>
      <c r="J60" s="127" t="s">
        <v>694</v>
      </c>
      <c r="K60" s="126">
        <v>0</v>
      </c>
      <c r="L60" s="127" t="s">
        <v>694</v>
      </c>
    </row>
    <row r="61" spans="1:12" x14ac:dyDescent="0.25">
      <c r="A61" t="s">
        <v>61</v>
      </c>
      <c r="B61" s="149">
        <v>4511</v>
      </c>
      <c r="C61" s="3">
        <v>-2.8848223896663101E-2</v>
      </c>
      <c r="D61">
        <v>4.2</v>
      </c>
      <c r="E61" s="4">
        <v>78542</v>
      </c>
      <c r="F61" s="7">
        <v>5.4</v>
      </c>
      <c r="G61" s="6">
        <v>329367069</v>
      </c>
      <c r="I61" s="125" t="s">
        <v>78</v>
      </c>
      <c r="J61" s="127" t="s">
        <v>694</v>
      </c>
      <c r="K61" s="126">
        <v>7</v>
      </c>
      <c r="L61" s="127" t="s">
        <v>694</v>
      </c>
    </row>
    <row r="62" spans="1:12" x14ac:dyDescent="0.25">
      <c r="A62" t="s">
        <v>62</v>
      </c>
      <c r="B62" s="149">
        <v>194</v>
      </c>
      <c r="C62" s="3">
        <v>-0.14537444933920701</v>
      </c>
      <c r="D62">
        <v>16.2</v>
      </c>
      <c r="E62" s="4">
        <v>33056</v>
      </c>
      <c r="F62" s="7">
        <v>6.1</v>
      </c>
      <c r="G62" s="6">
        <v>14038256</v>
      </c>
      <c r="I62" s="125" t="s">
        <v>79</v>
      </c>
      <c r="J62" s="127" t="s">
        <v>694</v>
      </c>
      <c r="K62" s="126">
        <v>3</v>
      </c>
      <c r="L62" s="127" t="s">
        <v>694</v>
      </c>
    </row>
    <row r="63" spans="1:12" x14ac:dyDescent="0.25">
      <c r="A63" t="s">
        <v>63</v>
      </c>
      <c r="B63" s="149">
        <v>691</v>
      </c>
      <c r="C63" s="3">
        <v>-7.6203208556149704E-2</v>
      </c>
      <c r="D63">
        <v>20.8</v>
      </c>
      <c r="E63" s="4">
        <v>42188</v>
      </c>
      <c r="F63" s="7">
        <v>6.3</v>
      </c>
      <c r="G63" s="6">
        <v>18182040</v>
      </c>
      <c r="I63" s="125" t="s">
        <v>80</v>
      </c>
      <c r="J63" s="127" t="s">
        <v>694</v>
      </c>
      <c r="K63" s="126">
        <v>8</v>
      </c>
      <c r="L63" s="127" t="s">
        <v>694</v>
      </c>
    </row>
    <row r="64" spans="1:12" x14ac:dyDescent="0.25">
      <c r="A64" t="s">
        <v>64</v>
      </c>
      <c r="B64" s="149">
        <v>18055</v>
      </c>
      <c r="C64" s="3">
        <v>-2.3684637430379098E-2</v>
      </c>
      <c r="D64">
        <v>55.3</v>
      </c>
      <c r="E64" s="4">
        <v>24756</v>
      </c>
      <c r="F64" s="7">
        <v>3.8</v>
      </c>
      <c r="G64" s="6">
        <v>1590837531</v>
      </c>
      <c r="I64" s="125" t="s">
        <v>81</v>
      </c>
      <c r="J64" s="127" t="s">
        <v>694</v>
      </c>
      <c r="K64" s="126">
        <v>3</v>
      </c>
      <c r="L64" s="127" t="s">
        <v>694</v>
      </c>
    </row>
    <row r="65" spans="1:12" x14ac:dyDescent="0.25">
      <c r="A65" t="s">
        <v>65</v>
      </c>
      <c r="B65" s="149">
        <v>1450</v>
      </c>
      <c r="C65" s="3">
        <v>0.19341563786008201</v>
      </c>
      <c r="D65">
        <v>13.5</v>
      </c>
      <c r="E65" s="4">
        <v>54276</v>
      </c>
      <c r="F65" s="7">
        <v>4.3</v>
      </c>
      <c r="G65" s="6">
        <v>77901511</v>
      </c>
      <c r="I65" s="125" t="s">
        <v>82</v>
      </c>
      <c r="J65" s="127" t="s">
        <v>694</v>
      </c>
      <c r="K65" s="126">
        <v>9</v>
      </c>
      <c r="L65" s="127" t="s">
        <v>694</v>
      </c>
    </row>
    <row r="66" spans="1:12" x14ac:dyDescent="0.25">
      <c r="A66" t="s">
        <v>66</v>
      </c>
      <c r="B66" s="149">
        <v>296</v>
      </c>
      <c r="C66" s="3">
        <v>2.42214532871972E-2</v>
      </c>
      <c r="D66">
        <v>10.1</v>
      </c>
      <c r="E66" s="4">
        <v>40417</v>
      </c>
      <c r="F66" s="7">
        <v>6.5</v>
      </c>
      <c r="G66" s="6">
        <v>21746156</v>
      </c>
      <c r="I66" s="125" t="s">
        <v>85</v>
      </c>
      <c r="J66" s="127" t="s">
        <v>694</v>
      </c>
      <c r="K66" s="126">
        <v>2</v>
      </c>
      <c r="L66" s="127" t="s">
        <v>695</v>
      </c>
    </row>
    <row r="67" spans="1:12" x14ac:dyDescent="0.25">
      <c r="A67" t="s">
        <v>67</v>
      </c>
      <c r="B67" s="149">
        <v>7712</v>
      </c>
      <c r="C67" s="3">
        <v>-6.0574816342312196E-3</v>
      </c>
      <c r="D67">
        <v>14.3</v>
      </c>
      <c r="E67" s="4">
        <v>46058</v>
      </c>
      <c r="F67" s="7">
        <v>4.2</v>
      </c>
      <c r="G67" s="6">
        <v>1297928109</v>
      </c>
      <c r="I67" s="125" t="s">
        <v>86</v>
      </c>
      <c r="J67" s="127" t="s">
        <v>694</v>
      </c>
      <c r="K67" s="126">
        <v>4</v>
      </c>
      <c r="L67" s="127" t="s">
        <v>694</v>
      </c>
    </row>
    <row r="68" spans="1:12" x14ac:dyDescent="0.25">
      <c r="A68" t="s">
        <v>68</v>
      </c>
      <c r="B68" s="149">
        <v>451</v>
      </c>
      <c r="C68" s="3">
        <v>0.76862745098039198</v>
      </c>
      <c r="D68">
        <v>41</v>
      </c>
      <c r="E68" s="4">
        <v>41042</v>
      </c>
      <c r="F68" s="7">
        <v>4.8</v>
      </c>
      <c r="G68" s="6">
        <v>62293812</v>
      </c>
      <c r="I68" s="125" t="s">
        <v>88</v>
      </c>
      <c r="J68" s="127" t="s">
        <v>694</v>
      </c>
      <c r="K68" s="126">
        <v>3</v>
      </c>
      <c r="L68" s="127" t="s">
        <v>694</v>
      </c>
    </row>
    <row r="69" spans="1:12" x14ac:dyDescent="0.25">
      <c r="A69" t="s">
        <v>70</v>
      </c>
      <c r="B69" s="149">
        <v>1316</v>
      </c>
      <c r="C69" s="3">
        <v>-7.3891625615763595E-2</v>
      </c>
      <c r="D69">
        <v>17.2</v>
      </c>
      <c r="E69" s="4">
        <v>56731</v>
      </c>
      <c r="F69" s="7">
        <v>5.45</v>
      </c>
      <c r="G69" s="6">
        <v>101828785</v>
      </c>
      <c r="I69" s="125" t="s">
        <v>89</v>
      </c>
      <c r="J69" s="127" t="s">
        <v>694</v>
      </c>
      <c r="K69" s="126">
        <v>3</v>
      </c>
      <c r="L69" s="127" t="s">
        <v>694</v>
      </c>
    </row>
    <row r="70" spans="1:12" x14ac:dyDescent="0.25">
      <c r="A70" t="s">
        <v>71</v>
      </c>
      <c r="B70" s="149">
        <v>441</v>
      </c>
      <c r="C70" s="3">
        <v>0.05</v>
      </c>
      <c r="D70">
        <v>32.5</v>
      </c>
      <c r="E70" s="4">
        <v>31339</v>
      </c>
      <c r="F70" s="7">
        <v>4.7</v>
      </c>
      <c r="G70" s="6">
        <v>27325731</v>
      </c>
      <c r="I70" s="125" t="s">
        <v>90</v>
      </c>
      <c r="J70" s="127" t="s">
        <v>694</v>
      </c>
      <c r="K70" s="126">
        <v>2</v>
      </c>
      <c r="L70" s="127" t="s">
        <v>694</v>
      </c>
    </row>
    <row r="71" spans="1:12" x14ac:dyDescent="0.25">
      <c r="A71" t="s">
        <v>72</v>
      </c>
      <c r="B71" s="149">
        <v>133789</v>
      </c>
      <c r="C71" s="3">
        <v>9.1388902484786205E-2</v>
      </c>
      <c r="D71">
        <v>10.199999999999999</v>
      </c>
      <c r="E71" s="4">
        <v>64400</v>
      </c>
      <c r="F71" s="7">
        <v>6.1</v>
      </c>
      <c r="G71" s="6">
        <v>31383828920</v>
      </c>
      <c r="I71" s="125" t="s">
        <v>91</v>
      </c>
      <c r="J71" s="127" t="s">
        <v>694</v>
      </c>
      <c r="K71" s="126">
        <v>7</v>
      </c>
      <c r="L71" s="127" t="s">
        <v>694</v>
      </c>
    </row>
    <row r="72" spans="1:12" x14ac:dyDescent="0.25">
      <c r="A72" t="s">
        <v>74</v>
      </c>
      <c r="B72" s="149">
        <v>1071</v>
      </c>
      <c r="C72" s="3">
        <v>0.28725961538461497</v>
      </c>
      <c r="D72">
        <v>59.3</v>
      </c>
      <c r="E72" s="4">
        <v>16924</v>
      </c>
      <c r="F72" s="7">
        <v>6.3</v>
      </c>
      <c r="G72" s="6">
        <v>25013564</v>
      </c>
      <c r="I72" s="125" t="s">
        <v>92</v>
      </c>
      <c r="J72" s="127" t="s">
        <v>694</v>
      </c>
      <c r="K72" s="126">
        <v>5</v>
      </c>
      <c r="L72" s="127" t="s">
        <v>694</v>
      </c>
    </row>
    <row r="73" spans="1:12" x14ac:dyDescent="0.25">
      <c r="A73" t="s">
        <v>75</v>
      </c>
      <c r="B73" s="149">
        <v>1716</v>
      </c>
      <c r="C73" s="3">
        <v>0.12969058591178401</v>
      </c>
      <c r="D73">
        <v>17.600000000000001</v>
      </c>
      <c r="E73" s="4">
        <v>40833</v>
      </c>
      <c r="F73" s="7">
        <v>4.5999999999999996</v>
      </c>
      <c r="G73" s="6">
        <v>240892227</v>
      </c>
      <c r="I73" s="125" t="s">
        <v>93</v>
      </c>
      <c r="J73" s="127" t="s">
        <v>694</v>
      </c>
      <c r="K73" s="126">
        <v>2</v>
      </c>
      <c r="L73" s="127" t="s">
        <v>694</v>
      </c>
    </row>
    <row r="74" spans="1:12" x14ac:dyDescent="0.25">
      <c r="A74" t="s">
        <v>76</v>
      </c>
      <c r="B74" s="149">
        <v>266981</v>
      </c>
      <c r="C74" s="3">
        <v>5.83228946992881E-2</v>
      </c>
      <c r="D74">
        <v>10.9</v>
      </c>
      <c r="E74" s="4">
        <v>59699</v>
      </c>
      <c r="F74" s="7">
        <v>4.2</v>
      </c>
      <c r="G74" s="6">
        <v>48128555892</v>
      </c>
      <c r="I74" s="125" t="s">
        <v>95</v>
      </c>
      <c r="J74" s="127" t="s">
        <v>694</v>
      </c>
      <c r="K74" s="126">
        <v>0</v>
      </c>
      <c r="L74" s="127" t="s">
        <v>694</v>
      </c>
    </row>
    <row r="75" spans="1:12" x14ac:dyDescent="0.25">
      <c r="A75" t="s">
        <v>78</v>
      </c>
      <c r="B75" s="149">
        <v>477</v>
      </c>
      <c r="C75" s="3">
        <v>0.62798634812286702</v>
      </c>
      <c r="D75">
        <v>6.1</v>
      </c>
      <c r="E75" s="4">
        <v>48646</v>
      </c>
      <c r="F75" s="7">
        <v>4.8</v>
      </c>
      <c r="G75" s="6">
        <v>28026800</v>
      </c>
      <c r="I75" s="125" t="s">
        <v>96</v>
      </c>
      <c r="J75" s="127" t="s">
        <v>694</v>
      </c>
      <c r="K75" s="126">
        <v>1</v>
      </c>
      <c r="L75" s="127" t="s">
        <v>694</v>
      </c>
    </row>
    <row r="76" spans="1:12" x14ac:dyDescent="0.25">
      <c r="A76" t="s">
        <v>79</v>
      </c>
      <c r="B76" s="149">
        <v>3116</v>
      </c>
      <c r="C76" s="3">
        <v>-0.22641509433962301</v>
      </c>
      <c r="D76">
        <v>24.3</v>
      </c>
      <c r="E76" s="4">
        <v>48696</v>
      </c>
      <c r="F76" s="7">
        <v>4.3</v>
      </c>
      <c r="G76" s="6">
        <v>354199325</v>
      </c>
      <c r="I76" s="125" t="s">
        <v>99</v>
      </c>
      <c r="J76" s="127" t="s">
        <v>695</v>
      </c>
      <c r="K76" s="126">
        <v>5</v>
      </c>
      <c r="L76" s="127" t="s">
        <v>694</v>
      </c>
    </row>
    <row r="77" spans="1:12" x14ac:dyDescent="0.25">
      <c r="A77" t="s">
        <v>80</v>
      </c>
      <c r="B77" s="149">
        <v>87829</v>
      </c>
      <c r="C77" s="3">
        <v>-1.20250174357128E-2</v>
      </c>
      <c r="D77">
        <v>18.100000000000001</v>
      </c>
      <c r="E77" s="4">
        <v>48142</v>
      </c>
      <c r="F77" s="7">
        <v>4.5999999999999996</v>
      </c>
      <c r="G77" s="6">
        <v>7570780134</v>
      </c>
      <c r="I77" s="125" t="s">
        <v>100</v>
      </c>
      <c r="J77" s="127" t="s">
        <v>694</v>
      </c>
      <c r="K77" s="126">
        <v>8</v>
      </c>
      <c r="L77" s="127" t="s">
        <v>694</v>
      </c>
    </row>
    <row r="78" spans="1:12" x14ac:dyDescent="0.25">
      <c r="A78" t="s">
        <v>81</v>
      </c>
      <c r="B78" s="149">
        <v>56563</v>
      </c>
      <c r="C78" s="3">
        <v>7.1005244920758104E-2</v>
      </c>
      <c r="D78">
        <v>17.2</v>
      </c>
      <c r="E78" s="4">
        <v>47158</v>
      </c>
      <c r="F78" s="7">
        <v>5.3000000000000007</v>
      </c>
      <c r="G78" s="6">
        <v>5392176499</v>
      </c>
      <c r="I78" s="125" t="s">
        <v>101</v>
      </c>
      <c r="J78" s="127" t="s">
        <v>694</v>
      </c>
      <c r="K78" s="126">
        <v>1</v>
      </c>
      <c r="L78" s="127" t="s">
        <v>694</v>
      </c>
    </row>
    <row r="79" spans="1:12" x14ac:dyDescent="0.25">
      <c r="A79" t="s">
        <v>82</v>
      </c>
      <c r="B79" s="149">
        <v>2065</v>
      </c>
      <c r="C79" s="3">
        <v>0.15492170022371399</v>
      </c>
      <c r="D79">
        <v>26.4</v>
      </c>
      <c r="E79" s="4">
        <v>32961</v>
      </c>
      <c r="F79" s="7">
        <v>4.4000000000000004</v>
      </c>
      <c r="G79" s="6">
        <v>177665968</v>
      </c>
      <c r="I79" s="125" t="s">
        <v>110</v>
      </c>
      <c r="J79" s="127" t="s">
        <v>695</v>
      </c>
      <c r="K79" s="126">
        <v>10</v>
      </c>
      <c r="L79" s="127" t="s">
        <v>694</v>
      </c>
    </row>
    <row r="80" spans="1:12" x14ac:dyDescent="0.25">
      <c r="A80" t="s">
        <v>83</v>
      </c>
      <c r="B80" s="149">
        <v>8295</v>
      </c>
      <c r="C80" s="3">
        <v>7.6015047347256406E-2</v>
      </c>
      <c r="D80">
        <v>14</v>
      </c>
      <c r="E80" s="4">
        <v>63548</v>
      </c>
      <c r="F80" s="7">
        <v>4.0999999999999996</v>
      </c>
      <c r="G80" s="6">
        <v>730689100</v>
      </c>
      <c r="I80" s="125" t="s">
        <v>111</v>
      </c>
      <c r="J80" s="127" t="s">
        <v>694</v>
      </c>
      <c r="K80" s="126">
        <v>5</v>
      </c>
      <c r="L80" s="127" t="s">
        <v>694</v>
      </c>
    </row>
    <row r="81" spans="1:12" x14ac:dyDescent="0.25">
      <c r="A81" t="s">
        <v>84</v>
      </c>
      <c r="B81" s="149">
        <v>221200</v>
      </c>
      <c r="C81" s="3">
        <v>0.12446369385306701</v>
      </c>
      <c r="D81">
        <v>9.4</v>
      </c>
      <c r="E81" s="4">
        <v>75765</v>
      </c>
      <c r="F81" s="7">
        <v>4.4000000000000004</v>
      </c>
      <c r="G81" s="6">
        <v>29803342743</v>
      </c>
      <c r="I81" s="125" t="s">
        <v>113</v>
      </c>
      <c r="J81" s="127" t="s">
        <v>694</v>
      </c>
      <c r="K81" s="126">
        <v>1</v>
      </c>
      <c r="L81" s="127" t="s">
        <v>694</v>
      </c>
    </row>
    <row r="82" spans="1:12" x14ac:dyDescent="0.25">
      <c r="A82" t="s">
        <v>86</v>
      </c>
      <c r="B82" s="149">
        <v>2695</v>
      </c>
      <c r="C82" s="3">
        <v>-1.17345067840117E-2</v>
      </c>
      <c r="D82">
        <v>9.8000000000000007</v>
      </c>
      <c r="E82" s="4">
        <v>46219</v>
      </c>
      <c r="F82" s="7">
        <v>5</v>
      </c>
      <c r="G82" s="6" t="e">
        <v>#N/A</v>
      </c>
      <c r="I82" s="125" t="s">
        <v>114</v>
      </c>
      <c r="J82" s="127" t="s">
        <v>694</v>
      </c>
      <c r="K82" s="126">
        <v>4</v>
      </c>
      <c r="L82" s="127" t="s">
        <v>694</v>
      </c>
    </row>
    <row r="83" spans="1:12" x14ac:dyDescent="0.25">
      <c r="A83" t="s">
        <v>87</v>
      </c>
      <c r="B83" s="149">
        <v>2117</v>
      </c>
      <c r="C83" s="3">
        <v>0.40851630073187001</v>
      </c>
      <c r="D83">
        <v>24.7</v>
      </c>
      <c r="E83" s="4">
        <v>43558</v>
      </c>
      <c r="F83" s="7">
        <v>6.1</v>
      </c>
      <c r="G83" s="6">
        <v>340565452</v>
      </c>
      <c r="I83" s="125" t="s">
        <v>116</v>
      </c>
      <c r="J83" s="127" t="s">
        <v>694</v>
      </c>
      <c r="K83" s="126">
        <v>4</v>
      </c>
      <c r="L83" s="127" t="s">
        <v>694</v>
      </c>
    </row>
    <row r="84" spans="1:12" x14ac:dyDescent="0.25">
      <c r="A84" t="s">
        <v>88</v>
      </c>
      <c r="B84" s="149">
        <v>80705</v>
      </c>
      <c r="C84" s="3">
        <v>-1.3446610842858E-2</v>
      </c>
      <c r="D84">
        <v>13.4</v>
      </c>
      <c r="E84" s="4">
        <v>48549</v>
      </c>
      <c r="F84" s="7">
        <v>5</v>
      </c>
      <c r="G84" s="6">
        <v>8387090349</v>
      </c>
      <c r="I84" s="125" t="s">
        <v>117</v>
      </c>
      <c r="J84" s="127" t="s">
        <v>695</v>
      </c>
      <c r="K84" s="126">
        <v>11</v>
      </c>
      <c r="L84" s="127" t="s">
        <v>694</v>
      </c>
    </row>
    <row r="85" spans="1:12" x14ac:dyDescent="0.25">
      <c r="A85" t="s">
        <v>89</v>
      </c>
      <c r="B85" s="149">
        <v>401</v>
      </c>
      <c r="C85" s="3">
        <v>-0.327181208053691</v>
      </c>
      <c r="D85">
        <v>14.9</v>
      </c>
      <c r="E85" s="4">
        <v>47708</v>
      </c>
      <c r="F85" s="7">
        <v>4.5</v>
      </c>
      <c r="G85" s="6">
        <v>20203155</v>
      </c>
      <c r="I85" s="125" t="s">
        <v>119</v>
      </c>
      <c r="J85" s="127" t="s">
        <v>694</v>
      </c>
      <c r="K85" s="126">
        <v>6</v>
      </c>
      <c r="L85" s="127" t="s">
        <v>694</v>
      </c>
    </row>
    <row r="86" spans="1:12" x14ac:dyDescent="0.25">
      <c r="A86" t="s">
        <v>90</v>
      </c>
      <c r="B86" s="149">
        <v>10353</v>
      </c>
      <c r="C86" s="3">
        <v>1.64473684210526E-3</v>
      </c>
      <c r="D86">
        <v>6.2</v>
      </c>
      <c r="E86" s="4">
        <v>68560</v>
      </c>
      <c r="F86" s="7">
        <v>4.0999999999999996</v>
      </c>
      <c r="G86" s="6">
        <v>1225250730</v>
      </c>
      <c r="I86" s="125" t="s">
        <v>120</v>
      </c>
      <c r="J86" s="127" t="s">
        <v>694</v>
      </c>
      <c r="K86" s="126">
        <v>5</v>
      </c>
      <c r="L86" s="127" t="s">
        <v>694</v>
      </c>
    </row>
    <row r="87" spans="1:12" x14ac:dyDescent="0.25">
      <c r="A87" t="s">
        <v>91</v>
      </c>
      <c r="B87" s="149">
        <v>432</v>
      </c>
      <c r="C87" s="3">
        <v>0.29729729729729698</v>
      </c>
      <c r="D87">
        <v>6.5</v>
      </c>
      <c r="E87" s="4">
        <v>65357</v>
      </c>
      <c r="F87" s="7">
        <v>4.7</v>
      </c>
      <c r="G87" s="6">
        <v>20119743</v>
      </c>
      <c r="I87" s="125" t="s">
        <v>121</v>
      </c>
      <c r="J87" s="127" t="s">
        <v>694</v>
      </c>
      <c r="K87" s="126">
        <v>5</v>
      </c>
      <c r="L87" s="127" t="s">
        <v>694</v>
      </c>
    </row>
    <row r="88" spans="1:12" x14ac:dyDescent="0.25">
      <c r="A88" t="s">
        <v>92</v>
      </c>
      <c r="B88" s="149">
        <v>1132</v>
      </c>
      <c r="C88" s="3">
        <v>-1.3077593722755E-2</v>
      </c>
      <c r="D88">
        <v>21.3</v>
      </c>
      <c r="E88" s="4">
        <v>44923</v>
      </c>
      <c r="F88" s="7">
        <v>4.8</v>
      </c>
      <c r="G88" s="6">
        <v>86701627</v>
      </c>
      <c r="I88" s="125" t="s">
        <v>122</v>
      </c>
      <c r="J88" s="127" t="s">
        <v>694</v>
      </c>
      <c r="K88" s="126">
        <v>3</v>
      </c>
      <c r="L88" s="127" t="s">
        <v>694</v>
      </c>
    </row>
    <row r="89" spans="1:12" x14ac:dyDescent="0.25">
      <c r="A89" t="s">
        <v>93</v>
      </c>
      <c r="B89" s="149">
        <v>4373</v>
      </c>
      <c r="C89" s="3">
        <v>4.3426389883082797E-2</v>
      </c>
      <c r="D89">
        <v>17.3</v>
      </c>
      <c r="E89" s="4">
        <v>47637</v>
      </c>
      <c r="F89" s="7">
        <v>4.3</v>
      </c>
      <c r="G89" s="6">
        <v>657000120</v>
      </c>
      <c r="I89" s="125" t="s">
        <v>123</v>
      </c>
      <c r="J89" s="127" t="s">
        <v>694</v>
      </c>
      <c r="K89" s="126">
        <v>4</v>
      </c>
      <c r="L89" s="127" t="s">
        <v>694</v>
      </c>
    </row>
    <row r="90" spans="1:12" x14ac:dyDescent="0.25">
      <c r="A90" t="s">
        <v>94</v>
      </c>
      <c r="B90" s="149">
        <v>2719</v>
      </c>
      <c r="C90" s="3">
        <v>0.226432115471358</v>
      </c>
      <c r="D90">
        <v>6.9</v>
      </c>
      <c r="E90" s="4">
        <v>73654</v>
      </c>
      <c r="F90" s="7">
        <v>4.2</v>
      </c>
      <c r="G90" s="6">
        <v>450076693</v>
      </c>
      <c r="I90" s="125" t="s">
        <v>124</v>
      </c>
      <c r="J90" s="127" t="s">
        <v>694</v>
      </c>
      <c r="K90" s="126">
        <v>1</v>
      </c>
      <c r="L90" s="127" t="s">
        <v>694</v>
      </c>
    </row>
    <row r="91" spans="1:12" x14ac:dyDescent="0.25">
      <c r="A91" t="s">
        <v>96</v>
      </c>
      <c r="B91" s="149">
        <v>6456</v>
      </c>
      <c r="C91" s="3">
        <v>5.5591890124264201E-2</v>
      </c>
      <c r="D91">
        <v>8.9</v>
      </c>
      <c r="E91" s="4">
        <v>78670</v>
      </c>
      <c r="F91" s="7">
        <v>4.3</v>
      </c>
      <c r="G91" s="6">
        <v>2977122579</v>
      </c>
      <c r="I91" s="125" t="s">
        <v>127</v>
      </c>
      <c r="J91" s="127" t="s">
        <v>694</v>
      </c>
      <c r="K91" s="126">
        <v>1</v>
      </c>
      <c r="L91" s="127" t="s">
        <v>694</v>
      </c>
    </row>
    <row r="92" spans="1:12" x14ac:dyDescent="0.25">
      <c r="A92" t="s">
        <v>97</v>
      </c>
      <c r="B92" s="149">
        <v>4441</v>
      </c>
      <c r="C92" s="3">
        <v>0.17767170511800601</v>
      </c>
      <c r="D92">
        <v>3.4</v>
      </c>
      <c r="E92" s="4">
        <v>74423</v>
      </c>
      <c r="F92" s="7">
        <v>6.1</v>
      </c>
      <c r="G92" s="6">
        <v>616312144</v>
      </c>
      <c r="I92" s="125" t="s">
        <v>128</v>
      </c>
      <c r="J92" s="127" t="s">
        <v>694</v>
      </c>
      <c r="K92" s="126">
        <v>2</v>
      </c>
      <c r="L92" s="127" t="s">
        <v>694</v>
      </c>
    </row>
    <row r="93" spans="1:12" x14ac:dyDescent="0.25">
      <c r="A93" t="s">
        <v>98</v>
      </c>
      <c r="B93" s="149">
        <v>21237</v>
      </c>
      <c r="C93" s="3">
        <v>6.5405943409640298E-3</v>
      </c>
      <c r="D93">
        <v>12.1</v>
      </c>
      <c r="E93" s="4">
        <v>76599</v>
      </c>
      <c r="F93" s="7">
        <v>3.6</v>
      </c>
      <c r="G93" s="6">
        <v>2882834555</v>
      </c>
      <c r="I93" s="125" t="s">
        <v>129</v>
      </c>
      <c r="J93" s="127" t="s">
        <v>695</v>
      </c>
      <c r="K93" s="126">
        <v>4</v>
      </c>
      <c r="L93" s="127" t="s">
        <v>694</v>
      </c>
    </row>
    <row r="94" spans="1:12" x14ac:dyDescent="0.25">
      <c r="A94" t="s">
        <v>99</v>
      </c>
      <c r="B94" s="149">
        <v>67944</v>
      </c>
      <c r="C94" s="3">
        <v>-1.09899707419322E-2</v>
      </c>
      <c r="D94">
        <v>9.6999999999999993</v>
      </c>
      <c r="E94" s="4">
        <v>61805</v>
      </c>
      <c r="F94" s="7">
        <v>4.2</v>
      </c>
      <c r="G94" s="6">
        <v>16764756215</v>
      </c>
      <c r="I94" s="125" t="s">
        <v>130</v>
      </c>
      <c r="J94" s="127" t="s">
        <v>694</v>
      </c>
      <c r="K94" s="126">
        <v>4</v>
      </c>
      <c r="L94" s="127" t="s">
        <v>694</v>
      </c>
    </row>
    <row r="95" spans="1:12" x14ac:dyDescent="0.25">
      <c r="A95" t="s">
        <v>100</v>
      </c>
      <c r="B95" s="149">
        <v>2672</v>
      </c>
      <c r="C95" s="3">
        <v>3.5658914728682198E-2</v>
      </c>
      <c r="D95">
        <v>6.2</v>
      </c>
      <c r="E95" s="4">
        <v>52339</v>
      </c>
      <c r="F95" s="7">
        <v>4.7</v>
      </c>
      <c r="G95" s="6">
        <v>272037089</v>
      </c>
      <c r="I95" s="125" t="s">
        <v>131</v>
      </c>
      <c r="J95" s="127" t="s">
        <v>694</v>
      </c>
      <c r="K95" s="126">
        <v>4</v>
      </c>
      <c r="L95" s="127" t="s">
        <v>694</v>
      </c>
    </row>
    <row r="96" spans="1:12" x14ac:dyDescent="0.25">
      <c r="A96" t="s">
        <v>101</v>
      </c>
      <c r="B96" s="149">
        <v>171603</v>
      </c>
      <c r="C96" s="3">
        <v>7.4432583038537406E-2</v>
      </c>
      <c r="D96">
        <v>5.7</v>
      </c>
      <c r="E96" s="4">
        <v>113782</v>
      </c>
      <c r="F96" s="7">
        <v>3.9</v>
      </c>
      <c r="G96" s="6">
        <v>34011835519</v>
      </c>
      <c r="I96" s="125" t="s">
        <v>132</v>
      </c>
      <c r="J96" s="127" t="s">
        <v>694</v>
      </c>
      <c r="K96" s="126">
        <v>5</v>
      </c>
      <c r="L96" s="127" t="s">
        <v>694</v>
      </c>
    </row>
    <row r="97" spans="1:12" x14ac:dyDescent="0.25">
      <c r="A97" t="s">
        <v>102</v>
      </c>
      <c r="B97" s="149">
        <v>380</v>
      </c>
      <c r="C97" s="3">
        <v>0.45593869731800801</v>
      </c>
      <c r="D97">
        <v>29.2</v>
      </c>
      <c r="E97" s="4">
        <v>51518</v>
      </c>
      <c r="F97" s="7">
        <v>5.4</v>
      </c>
      <c r="G97" s="6">
        <v>16141105</v>
      </c>
      <c r="I97" s="125" t="s">
        <v>133</v>
      </c>
      <c r="J97" s="127" t="s">
        <v>694</v>
      </c>
      <c r="K97" s="126">
        <v>6</v>
      </c>
      <c r="L97" s="127" t="s">
        <v>694</v>
      </c>
    </row>
    <row r="98" spans="1:12" x14ac:dyDescent="0.25">
      <c r="A98" t="s">
        <v>103</v>
      </c>
      <c r="B98" s="149">
        <v>299</v>
      </c>
      <c r="C98" s="3">
        <v>-7.7160493827160503E-2</v>
      </c>
      <c r="D98">
        <v>26.4</v>
      </c>
      <c r="E98" s="4">
        <v>37708</v>
      </c>
      <c r="F98" s="7">
        <v>6.3</v>
      </c>
      <c r="G98" s="6">
        <v>10760768</v>
      </c>
      <c r="I98" s="125" t="s">
        <v>134</v>
      </c>
      <c r="J98" s="127" t="s">
        <v>695</v>
      </c>
      <c r="K98" s="126">
        <v>5</v>
      </c>
      <c r="L98" s="127" t="s">
        <v>694</v>
      </c>
    </row>
    <row r="99" spans="1:12" x14ac:dyDescent="0.25">
      <c r="A99" t="s">
        <v>104</v>
      </c>
      <c r="B99" s="149">
        <v>478</v>
      </c>
      <c r="C99" s="3">
        <v>0.16301703163017001</v>
      </c>
      <c r="D99">
        <v>2.2999999999999998</v>
      </c>
      <c r="E99" s="4">
        <v>126250</v>
      </c>
      <c r="F99" s="7">
        <v>6.1</v>
      </c>
      <c r="G99" s="6">
        <v>324951868</v>
      </c>
      <c r="I99" s="125" t="s">
        <v>135</v>
      </c>
      <c r="J99" s="127" t="s">
        <v>695</v>
      </c>
      <c r="K99" s="126">
        <v>9</v>
      </c>
      <c r="L99" s="127" t="s">
        <v>694</v>
      </c>
    </row>
    <row r="100" spans="1:12" x14ac:dyDescent="0.25">
      <c r="A100" t="s">
        <v>105</v>
      </c>
      <c r="B100" s="149">
        <v>22785</v>
      </c>
      <c r="C100" s="3">
        <v>-2.1022204703718302E-3</v>
      </c>
      <c r="D100">
        <v>17.100000000000001</v>
      </c>
      <c r="E100" s="4">
        <v>53279</v>
      </c>
      <c r="F100" s="7">
        <v>5.4</v>
      </c>
      <c r="G100" s="6">
        <v>1757693235</v>
      </c>
      <c r="I100" s="125" t="s">
        <v>136</v>
      </c>
      <c r="J100" s="127" t="s">
        <v>694</v>
      </c>
      <c r="K100" s="126">
        <v>6</v>
      </c>
      <c r="L100" s="127" t="s">
        <v>694</v>
      </c>
    </row>
    <row r="101" spans="1:12" x14ac:dyDescent="0.25">
      <c r="A101" t="s">
        <v>106</v>
      </c>
      <c r="B101" s="149">
        <v>159852</v>
      </c>
      <c r="C101" s="3">
        <v>2.3498226428141498E-2</v>
      </c>
      <c r="D101">
        <v>12.8</v>
      </c>
      <c r="E101" s="4">
        <v>57840</v>
      </c>
      <c r="F101" s="7">
        <v>4.7</v>
      </c>
      <c r="G101" s="6">
        <v>19431026556</v>
      </c>
      <c r="I101" s="125" t="s">
        <v>137</v>
      </c>
      <c r="J101" s="127" t="s">
        <v>694</v>
      </c>
      <c r="K101" s="126">
        <v>4</v>
      </c>
      <c r="L101" s="127" t="s">
        <v>694</v>
      </c>
    </row>
    <row r="102" spans="1:12" x14ac:dyDescent="0.25">
      <c r="A102" t="s">
        <v>107</v>
      </c>
      <c r="B102" s="149">
        <v>631</v>
      </c>
      <c r="C102" s="3">
        <v>0.201904761904762</v>
      </c>
      <c r="D102">
        <v>17.100000000000001</v>
      </c>
      <c r="E102" s="4">
        <v>39737</v>
      </c>
      <c r="F102" s="7">
        <v>4.7</v>
      </c>
      <c r="G102" s="6">
        <v>86258433</v>
      </c>
      <c r="I102" s="125" t="s">
        <v>139</v>
      </c>
      <c r="J102" s="127" t="s">
        <v>694</v>
      </c>
      <c r="K102" s="126">
        <v>0</v>
      </c>
      <c r="L102" s="127" t="s">
        <v>694</v>
      </c>
    </row>
    <row r="103" spans="1:12" x14ac:dyDescent="0.25">
      <c r="A103" t="s">
        <v>108</v>
      </c>
      <c r="B103" s="149">
        <v>2068</v>
      </c>
      <c r="C103" s="3">
        <v>0.19193083573486999</v>
      </c>
      <c r="D103">
        <v>6.9</v>
      </c>
      <c r="E103" s="4">
        <v>81902</v>
      </c>
      <c r="F103" s="7">
        <v>4.2</v>
      </c>
      <c r="G103" s="6">
        <v>445574237</v>
      </c>
      <c r="I103" s="125" t="s">
        <v>141</v>
      </c>
      <c r="J103" s="127" t="s">
        <v>694</v>
      </c>
      <c r="K103" s="126">
        <v>4</v>
      </c>
      <c r="L103" s="127" t="s">
        <v>694</v>
      </c>
    </row>
    <row r="104" spans="1:12" x14ac:dyDescent="0.25">
      <c r="A104" t="s">
        <v>109</v>
      </c>
      <c r="B104" s="149">
        <v>305</v>
      </c>
      <c r="C104" s="3">
        <v>0.24489795918367299</v>
      </c>
      <c r="D104">
        <v>6.2</v>
      </c>
      <c r="E104" s="4">
        <v>61490</v>
      </c>
      <c r="F104" s="7">
        <v>5</v>
      </c>
      <c r="G104" s="6">
        <v>56731732</v>
      </c>
      <c r="I104" s="125" t="s">
        <v>142</v>
      </c>
      <c r="J104" s="127" t="s">
        <v>694</v>
      </c>
      <c r="K104" s="126">
        <v>6</v>
      </c>
      <c r="L104" s="127" t="s">
        <v>694</v>
      </c>
    </row>
    <row r="105" spans="1:12" x14ac:dyDescent="0.25">
      <c r="A105" t="s">
        <v>110</v>
      </c>
      <c r="B105" s="149">
        <v>336</v>
      </c>
      <c r="C105" s="3">
        <v>1.1000000000000001</v>
      </c>
      <c r="D105">
        <v>25</v>
      </c>
      <c r="E105" s="4" t="e">
        <v>#N/A</v>
      </c>
      <c r="F105" s="7">
        <v>6.3</v>
      </c>
      <c r="G105" s="6">
        <v>9672170</v>
      </c>
      <c r="I105" s="125" t="s">
        <v>143</v>
      </c>
      <c r="J105" s="127" t="s">
        <v>694</v>
      </c>
      <c r="K105" s="126">
        <v>0</v>
      </c>
      <c r="L105" s="127" t="s">
        <v>695</v>
      </c>
    </row>
    <row r="106" spans="1:12" x14ac:dyDescent="0.25">
      <c r="A106" t="s">
        <v>111</v>
      </c>
      <c r="B106" s="149">
        <v>1602</v>
      </c>
      <c r="C106" s="3">
        <v>-0.24075829383886299</v>
      </c>
      <c r="D106">
        <v>45.7</v>
      </c>
      <c r="E106" s="4">
        <v>27639</v>
      </c>
      <c r="F106" s="7">
        <v>6.3</v>
      </c>
      <c r="G106" s="6">
        <v>88647678</v>
      </c>
      <c r="I106" s="125" t="s">
        <v>144</v>
      </c>
      <c r="J106" s="127" t="s">
        <v>694</v>
      </c>
      <c r="K106" s="126">
        <v>5</v>
      </c>
      <c r="L106" s="127" t="s">
        <v>694</v>
      </c>
    </row>
    <row r="107" spans="1:12" x14ac:dyDescent="0.25">
      <c r="A107" t="s">
        <v>112</v>
      </c>
      <c r="B107" s="149">
        <v>60920</v>
      </c>
      <c r="C107" s="3">
        <v>2.8463382516797801E-2</v>
      </c>
      <c r="D107">
        <v>19.600000000000001</v>
      </c>
      <c r="E107" s="4">
        <v>77037</v>
      </c>
      <c r="F107" s="7">
        <v>3.95</v>
      </c>
      <c r="G107" s="6">
        <v>9454212140</v>
      </c>
      <c r="I107" s="125" t="s">
        <v>147</v>
      </c>
      <c r="J107" s="127" t="s">
        <v>694</v>
      </c>
      <c r="K107" s="126">
        <v>3</v>
      </c>
      <c r="L107" s="127" t="s">
        <v>694</v>
      </c>
    </row>
    <row r="108" spans="1:12" x14ac:dyDescent="0.25">
      <c r="A108" t="s">
        <v>113</v>
      </c>
      <c r="B108" s="149">
        <v>864871</v>
      </c>
      <c r="C108" s="3">
        <v>4.6983269980388799E-2</v>
      </c>
      <c r="D108">
        <v>11.6</v>
      </c>
      <c r="E108" s="4">
        <v>68367</v>
      </c>
      <c r="F108" s="7">
        <v>4.9000000000000004</v>
      </c>
      <c r="G108" s="6">
        <v>151102975363</v>
      </c>
      <c r="I108" s="125" t="s">
        <v>149</v>
      </c>
      <c r="J108" s="127" t="s">
        <v>694</v>
      </c>
      <c r="K108" s="126">
        <v>3</v>
      </c>
      <c r="L108" s="127" t="s">
        <v>694</v>
      </c>
    </row>
    <row r="109" spans="1:12" x14ac:dyDescent="0.25">
      <c r="A109" t="s">
        <v>114</v>
      </c>
      <c r="B109" s="149">
        <v>75070</v>
      </c>
      <c r="C109" s="3">
        <v>9.8092563337428995E-2</v>
      </c>
      <c r="D109">
        <v>10.5</v>
      </c>
      <c r="E109" s="4">
        <v>76791</v>
      </c>
      <c r="F109" s="7">
        <v>3.7</v>
      </c>
      <c r="G109" s="6">
        <v>13836716022</v>
      </c>
      <c r="I109" s="125" t="s">
        <v>151</v>
      </c>
      <c r="J109" s="127" t="s">
        <v>695</v>
      </c>
      <c r="K109" s="126">
        <v>14</v>
      </c>
      <c r="L109" s="127" t="s">
        <v>694</v>
      </c>
    </row>
    <row r="110" spans="1:12" x14ac:dyDescent="0.25">
      <c r="A110" t="s">
        <v>115</v>
      </c>
      <c r="B110" s="149">
        <v>28515</v>
      </c>
      <c r="C110" s="3">
        <v>3.8306084550122001E-2</v>
      </c>
      <c r="D110">
        <v>16.899999999999999</v>
      </c>
      <c r="E110" s="4">
        <v>43319</v>
      </c>
      <c r="F110" s="7">
        <v>5.0999999999999996</v>
      </c>
      <c r="G110" s="6">
        <v>3852993916</v>
      </c>
      <c r="I110" s="125" t="s">
        <v>152</v>
      </c>
      <c r="J110" s="127" t="s">
        <v>694</v>
      </c>
      <c r="K110" s="126">
        <v>7</v>
      </c>
      <c r="L110" s="127" t="s">
        <v>694</v>
      </c>
    </row>
    <row r="111" spans="1:12" x14ac:dyDescent="0.25">
      <c r="A111" t="s">
        <v>116</v>
      </c>
      <c r="B111" s="149">
        <v>6044</v>
      </c>
      <c r="C111" s="3">
        <v>3.2456440040997597E-2</v>
      </c>
      <c r="D111">
        <v>15.1</v>
      </c>
      <c r="E111" s="4">
        <v>51938</v>
      </c>
      <c r="F111" s="7">
        <v>5.2</v>
      </c>
      <c r="G111" s="6">
        <v>466001886</v>
      </c>
      <c r="I111" s="125" t="s">
        <v>153</v>
      </c>
      <c r="J111" s="127" t="s">
        <v>695</v>
      </c>
      <c r="K111" s="126">
        <v>6</v>
      </c>
      <c r="L111" s="127" t="s">
        <v>694</v>
      </c>
    </row>
    <row r="112" spans="1:12" x14ac:dyDescent="0.25">
      <c r="A112" t="s">
        <v>117</v>
      </c>
      <c r="B112" s="149">
        <v>131</v>
      </c>
      <c r="C112" s="3">
        <v>0.48863636363636398</v>
      </c>
      <c r="D112">
        <v>9.9</v>
      </c>
      <c r="E112" s="4" t="e">
        <v>#N/A</v>
      </c>
      <c r="F112" s="7">
        <v>6.5</v>
      </c>
      <c r="G112" s="6">
        <v>58228855</v>
      </c>
      <c r="I112" s="125" t="s">
        <v>154</v>
      </c>
      <c r="J112" s="127" t="s">
        <v>694</v>
      </c>
      <c r="K112" s="126">
        <v>9</v>
      </c>
      <c r="L112" s="127" t="s">
        <v>694</v>
      </c>
    </row>
    <row r="113" spans="1:12" x14ac:dyDescent="0.25">
      <c r="A113" t="s">
        <v>118</v>
      </c>
      <c r="B113" s="149">
        <v>4395</v>
      </c>
      <c r="C113" s="3">
        <v>6.0569498069498101E-2</v>
      </c>
      <c r="D113">
        <v>25.7</v>
      </c>
      <c r="E113" s="4">
        <v>36843</v>
      </c>
      <c r="F113" s="7">
        <v>5.0999999999999996</v>
      </c>
      <c r="G113" s="6">
        <v>355453023</v>
      </c>
      <c r="I113" s="125" t="s">
        <v>155</v>
      </c>
      <c r="J113" s="127" t="s">
        <v>694</v>
      </c>
      <c r="K113" s="126">
        <v>4</v>
      </c>
      <c r="L113" s="127" t="s">
        <v>694</v>
      </c>
    </row>
    <row r="114" spans="1:12" x14ac:dyDescent="0.25">
      <c r="A114" t="s">
        <v>119</v>
      </c>
      <c r="B114" s="149">
        <v>1226</v>
      </c>
      <c r="C114" s="3">
        <v>0.41407151095732397</v>
      </c>
      <c r="D114">
        <v>30.7</v>
      </c>
      <c r="E114" s="4">
        <v>29548</v>
      </c>
      <c r="F114" s="7">
        <v>4.9000000000000004</v>
      </c>
      <c r="G114" s="6">
        <v>70518651</v>
      </c>
      <c r="I114" s="125" t="s">
        <v>157</v>
      </c>
      <c r="J114" s="127" t="s">
        <v>694</v>
      </c>
      <c r="K114" s="126">
        <v>3</v>
      </c>
      <c r="L114" s="127" t="s">
        <v>694</v>
      </c>
    </row>
    <row r="115" spans="1:12" x14ac:dyDescent="0.25">
      <c r="A115" t="s">
        <v>120</v>
      </c>
      <c r="B115" s="149">
        <v>13796</v>
      </c>
      <c r="C115" s="3">
        <v>-3.9944328462073797E-2</v>
      </c>
      <c r="D115">
        <v>22</v>
      </c>
      <c r="E115" s="4">
        <v>46288</v>
      </c>
      <c r="F115" s="7">
        <v>5.0999999999999996</v>
      </c>
      <c r="G115" s="6">
        <v>1546312772</v>
      </c>
      <c r="I115" s="125" t="s">
        <v>158</v>
      </c>
      <c r="J115" s="127" t="s">
        <v>694</v>
      </c>
      <c r="K115" s="126">
        <v>7</v>
      </c>
      <c r="L115" s="127" t="s">
        <v>694</v>
      </c>
    </row>
    <row r="116" spans="1:12" x14ac:dyDescent="0.25">
      <c r="A116" t="s">
        <v>121</v>
      </c>
      <c r="B116" s="149">
        <v>1894</v>
      </c>
      <c r="C116" s="3">
        <v>0.195707070707071</v>
      </c>
      <c r="D116">
        <v>9.1</v>
      </c>
      <c r="E116" s="4">
        <v>56957</v>
      </c>
      <c r="F116" s="7">
        <v>4.7</v>
      </c>
      <c r="G116" s="6">
        <v>542528558</v>
      </c>
      <c r="I116" s="125" t="s">
        <v>160</v>
      </c>
      <c r="J116" s="127" t="s">
        <v>694</v>
      </c>
      <c r="K116" s="126">
        <v>5</v>
      </c>
      <c r="L116" s="127" t="s">
        <v>694</v>
      </c>
    </row>
    <row r="117" spans="1:12" x14ac:dyDescent="0.25">
      <c r="A117" t="s">
        <v>122</v>
      </c>
      <c r="B117" s="149">
        <v>777</v>
      </c>
      <c r="C117" s="3">
        <v>0.30369127516778499</v>
      </c>
      <c r="D117">
        <v>47.7</v>
      </c>
      <c r="E117" s="4">
        <v>17554</v>
      </c>
      <c r="F117" s="7">
        <v>5.9</v>
      </c>
      <c r="G117" s="6">
        <v>65265807</v>
      </c>
      <c r="I117" s="125" t="s">
        <v>161</v>
      </c>
      <c r="J117" s="127" t="s">
        <v>695</v>
      </c>
      <c r="K117" s="126">
        <v>10</v>
      </c>
      <c r="L117" s="127" t="s">
        <v>694</v>
      </c>
    </row>
    <row r="118" spans="1:12" x14ac:dyDescent="0.25">
      <c r="A118" t="s">
        <v>123</v>
      </c>
      <c r="B118" s="149">
        <v>10997</v>
      </c>
      <c r="C118" s="3">
        <v>2.26913419510834E-2</v>
      </c>
      <c r="D118">
        <v>14.2</v>
      </c>
      <c r="E118" s="4">
        <v>47155</v>
      </c>
      <c r="F118" s="7">
        <v>5.0999999999999996</v>
      </c>
      <c r="G118" s="6">
        <v>2068316496</v>
      </c>
      <c r="I118" s="125" t="s">
        <v>164</v>
      </c>
      <c r="J118" s="127" t="s">
        <v>694</v>
      </c>
      <c r="K118" s="126">
        <v>3</v>
      </c>
      <c r="L118" s="127" t="s">
        <v>694</v>
      </c>
    </row>
    <row r="119" spans="1:12" x14ac:dyDescent="0.25">
      <c r="A119" t="s">
        <v>124</v>
      </c>
      <c r="B119" s="149">
        <v>25486</v>
      </c>
      <c r="C119" s="3">
        <v>0.32010773852688301</v>
      </c>
      <c r="D119">
        <v>7.8</v>
      </c>
      <c r="E119" s="4">
        <v>63166</v>
      </c>
      <c r="F119" s="7">
        <v>4.3</v>
      </c>
      <c r="G119" s="6">
        <v>2986830453</v>
      </c>
      <c r="I119" s="125" t="s">
        <v>166</v>
      </c>
      <c r="J119" s="127" t="s">
        <v>695</v>
      </c>
      <c r="K119" s="126">
        <v>6</v>
      </c>
      <c r="L119" s="127" t="s">
        <v>694</v>
      </c>
    </row>
    <row r="120" spans="1:12" x14ac:dyDescent="0.25">
      <c r="A120" t="s">
        <v>125</v>
      </c>
      <c r="B120" s="149">
        <v>21032</v>
      </c>
      <c r="C120" s="3">
        <v>5.9866962305986697E-2</v>
      </c>
      <c r="D120">
        <v>5.4</v>
      </c>
      <c r="E120" s="4">
        <v>76250</v>
      </c>
      <c r="F120" s="7">
        <v>5</v>
      </c>
      <c r="G120" s="6">
        <v>2655308741</v>
      </c>
      <c r="I120" s="125" t="s">
        <v>167</v>
      </c>
      <c r="J120" s="127" t="s">
        <v>694</v>
      </c>
      <c r="K120" s="126">
        <v>2</v>
      </c>
      <c r="L120" s="127" t="s">
        <v>694</v>
      </c>
    </row>
    <row r="121" spans="1:12" x14ac:dyDescent="0.25">
      <c r="A121" t="s">
        <v>126</v>
      </c>
      <c r="B121" s="149">
        <v>98898</v>
      </c>
      <c r="C121" s="3">
        <v>1.9167748716997501E-2</v>
      </c>
      <c r="D121">
        <v>18.3</v>
      </c>
      <c r="E121" s="4">
        <v>45646</v>
      </c>
      <c r="F121" s="7">
        <v>5.4</v>
      </c>
      <c r="G121" s="6">
        <v>10516861346</v>
      </c>
      <c r="I121" s="125" t="s">
        <v>168</v>
      </c>
      <c r="J121" s="127" t="s">
        <v>695</v>
      </c>
      <c r="K121" s="126">
        <v>4</v>
      </c>
      <c r="L121" s="127" t="s">
        <v>694</v>
      </c>
    </row>
    <row r="122" spans="1:12" x14ac:dyDescent="0.25">
      <c r="A122" t="s">
        <v>128</v>
      </c>
      <c r="B122" s="149">
        <v>1111</v>
      </c>
      <c r="C122" s="3">
        <v>1.46118721461187E-2</v>
      </c>
      <c r="D122">
        <v>19.399999999999999</v>
      </c>
      <c r="E122" s="4">
        <v>54659</v>
      </c>
      <c r="F122" s="7">
        <v>5.0999999999999996</v>
      </c>
      <c r="G122" s="6">
        <v>225596326</v>
      </c>
      <c r="I122" s="125" t="s">
        <v>170</v>
      </c>
      <c r="J122" s="127" t="s">
        <v>694</v>
      </c>
      <c r="K122" s="126">
        <v>8</v>
      </c>
      <c r="L122" s="127" t="s">
        <v>694</v>
      </c>
    </row>
    <row r="123" spans="1:12" x14ac:dyDescent="0.25">
      <c r="A123" t="s">
        <v>130</v>
      </c>
      <c r="B123" s="149">
        <v>8124</v>
      </c>
      <c r="C123" s="3">
        <v>-5.8632676709154098E-2</v>
      </c>
      <c r="D123">
        <v>27.7</v>
      </c>
      <c r="E123" s="4">
        <v>34855</v>
      </c>
      <c r="F123" s="7">
        <v>4.5999999999999996</v>
      </c>
      <c r="G123" s="6">
        <v>867703381</v>
      </c>
      <c r="I123" s="125" t="s">
        <v>171</v>
      </c>
      <c r="J123" s="127" t="s">
        <v>694</v>
      </c>
      <c r="K123" s="126">
        <v>2</v>
      </c>
      <c r="L123" s="127" t="s">
        <v>694</v>
      </c>
    </row>
    <row r="124" spans="1:12" x14ac:dyDescent="0.25">
      <c r="A124" t="s">
        <v>131</v>
      </c>
      <c r="B124" s="149">
        <v>1702</v>
      </c>
      <c r="C124" s="3">
        <v>0.314285714285714</v>
      </c>
      <c r="D124">
        <v>7.6</v>
      </c>
      <c r="E124" s="4">
        <v>58000</v>
      </c>
      <c r="F124" s="7">
        <v>4.3</v>
      </c>
      <c r="G124" s="6">
        <v>111117939</v>
      </c>
      <c r="I124" s="125" t="s">
        <v>172</v>
      </c>
      <c r="J124" s="127" t="s">
        <v>694</v>
      </c>
      <c r="K124" s="126">
        <v>0</v>
      </c>
      <c r="L124" s="127" t="s">
        <v>694</v>
      </c>
    </row>
    <row r="125" spans="1:12" x14ac:dyDescent="0.25">
      <c r="A125" t="s">
        <v>132</v>
      </c>
      <c r="B125" s="149">
        <v>2109</v>
      </c>
      <c r="C125" s="3">
        <v>-6.4745011086474499E-2</v>
      </c>
      <c r="D125">
        <v>19.100000000000001</v>
      </c>
      <c r="E125" s="4">
        <v>40125</v>
      </c>
      <c r="F125" s="7">
        <v>5.4</v>
      </c>
      <c r="G125" s="6">
        <v>117445294</v>
      </c>
      <c r="I125" s="125" t="s">
        <v>173</v>
      </c>
      <c r="J125" s="127" t="s">
        <v>694</v>
      </c>
      <c r="K125" s="126">
        <v>0</v>
      </c>
      <c r="L125" s="127" t="s">
        <v>694</v>
      </c>
    </row>
    <row r="126" spans="1:12" x14ac:dyDescent="0.25">
      <c r="A126" t="s">
        <v>133</v>
      </c>
      <c r="B126" s="149">
        <v>344</v>
      </c>
      <c r="C126" s="3">
        <v>3.92749244712991E-2</v>
      </c>
      <c r="D126">
        <v>17.2</v>
      </c>
      <c r="E126" s="4">
        <v>55156</v>
      </c>
      <c r="F126" s="7">
        <v>6.6</v>
      </c>
      <c r="G126" s="6">
        <v>33052203</v>
      </c>
      <c r="I126" s="125" t="s">
        <v>175</v>
      </c>
      <c r="J126" s="127" t="s">
        <v>695</v>
      </c>
      <c r="K126" s="126">
        <v>6</v>
      </c>
      <c r="L126" s="127" t="s">
        <v>694</v>
      </c>
    </row>
    <row r="127" spans="1:12" x14ac:dyDescent="0.25">
      <c r="A127" t="s">
        <v>134</v>
      </c>
      <c r="B127" s="149">
        <v>315</v>
      </c>
      <c r="C127" s="3">
        <v>0.33474576271186401</v>
      </c>
      <c r="D127">
        <v>19.600000000000001</v>
      </c>
      <c r="E127" s="4">
        <v>80417</v>
      </c>
      <c r="F127" s="7">
        <v>6.1</v>
      </c>
      <c r="G127" s="6">
        <v>14945381</v>
      </c>
      <c r="I127" s="125" t="s">
        <v>176</v>
      </c>
      <c r="J127" s="127" t="s">
        <v>695</v>
      </c>
      <c r="K127" s="126">
        <v>6</v>
      </c>
      <c r="L127" s="127" t="s">
        <v>694</v>
      </c>
    </row>
    <row r="128" spans="1:12" x14ac:dyDescent="0.25">
      <c r="A128" t="s">
        <v>135</v>
      </c>
      <c r="B128" s="149">
        <v>498</v>
      </c>
      <c r="C128" s="3">
        <v>-0.46964856230031998</v>
      </c>
      <c r="D128">
        <v>38.200000000000003</v>
      </c>
      <c r="E128" s="4">
        <v>17212</v>
      </c>
      <c r="F128" s="7">
        <v>6.9</v>
      </c>
      <c r="G128" s="6">
        <v>55425282</v>
      </c>
      <c r="I128" s="125" t="s">
        <v>178</v>
      </c>
      <c r="J128" s="127" t="s">
        <v>695</v>
      </c>
      <c r="K128" s="126">
        <v>8</v>
      </c>
      <c r="L128" s="127" t="s">
        <v>694</v>
      </c>
    </row>
    <row r="129" spans="1:12" x14ac:dyDescent="0.25">
      <c r="A129" t="s">
        <v>136</v>
      </c>
      <c r="B129" s="149">
        <v>51474</v>
      </c>
      <c r="C129" s="3">
        <v>-9.0388591422361206E-2</v>
      </c>
      <c r="D129">
        <v>21</v>
      </c>
      <c r="E129" s="4">
        <v>40562</v>
      </c>
      <c r="F129" s="7">
        <v>6.3</v>
      </c>
      <c r="G129" s="6">
        <v>4292566343</v>
      </c>
      <c r="I129" s="154" t="s">
        <v>1172</v>
      </c>
      <c r="J129" s="127" t="s">
        <v>694</v>
      </c>
      <c r="K129" s="126">
        <v>0</v>
      </c>
      <c r="L129" s="127" t="s">
        <v>694</v>
      </c>
    </row>
    <row r="130" spans="1:12" x14ac:dyDescent="0.25">
      <c r="A130" t="s">
        <v>137</v>
      </c>
      <c r="B130" s="149">
        <v>1139</v>
      </c>
      <c r="C130" s="3">
        <v>-0.149365197908887</v>
      </c>
      <c r="D130">
        <v>20.7</v>
      </c>
      <c r="E130" s="4">
        <v>46779</v>
      </c>
      <c r="F130" s="7">
        <v>4.8</v>
      </c>
      <c r="G130" s="6">
        <v>146049559</v>
      </c>
      <c r="I130" s="125" t="s">
        <v>179</v>
      </c>
      <c r="J130" s="127" t="s">
        <v>694</v>
      </c>
      <c r="K130" s="126">
        <v>9</v>
      </c>
      <c r="L130" s="127" t="s">
        <v>694</v>
      </c>
    </row>
    <row r="131" spans="1:12" x14ac:dyDescent="0.25">
      <c r="A131" t="s">
        <v>138</v>
      </c>
      <c r="B131" s="149">
        <v>94</v>
      </c>
      <c r="C131" s="3">
        <v>9.3023255813953501E-2</v>
      </c>
      <c r="D131">
        <v>17</v>
      </c>
      <c r="E131" s="4">
        <v>38036</v>
      </c>
      <c r="F131" s="7">
        <v>6.6</v>
      </c>
      <c r="G131" s="6">
        <v>5566453</v>
      </c>
      <c r="I131" s="125" t="s">
        <v>180</v>
      </c>
      <c r="J131" s="127" t="s">
        <v>695</v>
      </c>
      <c r="K131" s="126">
        <v>15</v>
      </c>
      <c r="L131" s="127" t="s">
        <v>694</v>
      </c>
    </row>
    <row r="132" spans="1:12" x14ac:dyDescent="0.25">
      <c r="A132" t="s">
        <v>139</v>
      </c>
      <c r="B132" s="149">
        <v>102566</v>
      </c>
      <c r="C132" s="3">
        <v>0.17075119568071001</v>
      </c>
      <c r="D132">
        <v>8.3000000000000007</v>
      </c>
      <c r="E132" s="4">
        <v>78775</v>
      </c>
      <c r="F132" s="7">
        <v>4.4000000000000004</v>
      </c>
      <c r="G132" s="6">
        <v>14671648995</v>
      </c>
      <c r="I132" s="125" t="s">
        <v>181</v>
      </c>
      <c r="J132" s="127" t="s">
        <v>695</v>
      </c>
      <c r="K132" s="126">
        <v>12</v>
      </c>
      <c r="L132" s="127" t="s">
        <v>694</v>
      </c>
    </row>
    <row r="133" spans="1:12" x14ac:dyDescent="0.25">
      <c r="A133" t="s">
        <v>140</v>
      </c>
      <c r="B133" s="149">
        <v>579</v>
      </c>
      <c r="C133" s="3">
        <v>1.06049822064057</v>
      </c>
      <c r="D133">
        <v>72</v>
      </c>
      <c r="E133" s="4">
        <v>34023</v>
      </c>
      <c r="F133" s="7">
        <v>8.4</v>
      </c>
      <c r="G133" s="6">
        <v>12401914</v>
      </c>
      <c r="I133" s="125" t="s">
        <v>182</v>
      </c>
      <c r="J133" s="127" t="s">
        <v>694</v>
      </c>
      <c r="K133" s="126">
        <v>5</v>
      </c>
      <c r="L133" s="127" t="s">
        <v>694</v>
      </c>
    </row>
    <row r="134" spans="1:12" x14ac:dyDescent="0.25">
      <c r="A134" t="s">
        <v>141</v>
      </c>
      <c r="B134" s="149">
        <v>2252</v>
      </c>
      <c r="C134" s="3">
        <v>0.47093403004572199</v>
      </c>
      <c r="D134">
        <v>12.4</v>
      </c>
      <c r="E134" s="4">
        <v>56094</v>
      </c>
      <c r="F134" s="7">
        <v>4.5999999999999996</v>
      </c>
      <c r="G134" s="6">
        <v>137735274</v>
      </c>
      <c r="I134" s="125" t="s">
        <v>183</v>
      </c>
      <c r="J134" s="127" t="s">
        <v>695</v>
      </c>
      <c r="K134" s="126">
        <v>9</v>
      </c>
      <c r="L134" s="127" t="s">
        <v>694</v>
      </c>
    </row>
    <row r="135" spans="1:12" x14ac:dyDescent="0.25">
      <c r="A135" t="s">
        <v>142</v>
      </c>
      <c r="B135" s="149">
        <v>8393</v>
      </c>
      <c r="C135" s="3">
        <v>1.2668918918918901E-2</v>
      </c>
      <c r="D135">
        <v>12</v>
      </c>
      <c r="E135" s="4">
        <v>47923</v>
      </c>
      <c r="F135" s="7">
        <v>4.7</v>
      </c>
      <c r="G135" s="6">
        <v>1259868681</v>
      </c>
      <c r="I135" s="125" t="s">
        <v>184</v>
      </c>
      <c r="J135" s="127" t="s">
        <v>694</v>
      </c>
      <c r="K135" s="126">
        <v>8</v>
      </c>
      <c r="L135" s="127" t="s">
        <v>694</v>
      </c>
    </row>
    <row r="136" spans="1:12" x14ac:dyDescent="0.25">
      <c r="A136" t="s">
        <v>144</v>
      </c>
      <c r="B136" s="149">
        <v>827</v>
      </c>
      <c r="C136" s="3">
        <v>0.29827315541601301</v>
      </c>
      <c r="D136">
        <v>29.2</v>
      </c>
      <c r="E136" s="4">
        <v>47841</v>
      </c>
      <c r="F136" s="7">
        <v>6.3</v>
      </c>
      <c r="G136" s="6">
        <v>54440685</v>
      </c>
      <c r="I136" s="125" t="s">
        <v>185</v>
      </c>
      <c r="J136" s="127" t="s">
        <v>694</v>
      </c>
      <c r="K136" s="126">
        <v>2</v>
      </c>
      <c r="L136" s="127" t="s">
        <v>694</v>
      </c>
    </row>
    <row r="137" spans="1:12" x14ac:dyDescent="0.25">
      <c r="A137" t="s">
        <v>145</v>
      </c>
      <c r="B137" s="149">
        <v>821</v>
      </c>
      <c r="C137" s="3">
        <v>-0.13487881981032701</v>
      </c>
      <c r="D137">
        <v>14.3</v>
      </c>
      <c r="E137" s="4">
        <v>51250</v>
      </c>
      <c r="F137" s="7">
        <v>4.4000000000000004</v>
      </c>
      <c r="G137" s="6">
        <v>40297046</v>
      </c>
      <c r="I137" s="125" t="s">
        <v>186</v>
      </c>
      <c r="J137" s="127" t="s">
        <v>694</v>
      </c>
      <c r="K137" s="126">
        <v>4</v>
      </c>
      <c r="L137" s="127" t="s">
        <v>694</v>
      </c>
    </row>
    <row r="138" spans="1:12" x14ac:dyDescent="0.25">
      <c r="A138" t="s">
        <v>146</v>
      </c>
      <c r="B138" s="149">
        <v>30925</v>
      </c>
      <c r="C138" s="3">
        <v>0.10241693996862999</v>
      </c>
      <c r="D138">
        <v>6.6</v>
      </c>
      <c r="E138" s="4">
        <v>95147</v>
      </c>
      <c r="F138" s="7">
        <v>4.9000000000000004</v>
      </c>
      <c r="G138" s="6">
        <v>7557775677</v>
      </c>
      <c r="I138" s="125" t="s">
        <v>187</v>
      </c>
      <c r="J138" s="127" t="s">
        <v>695</v>
      </c>
      <c r="K138" s="126">
        <v>12</v>
      </c>
      <c r="L138" s="127" t="s">
        <v>694</v>
      </c>
    </row>
    <row r="139" spans="1:12" x14ac:dyDescent="0.25">
      <c r="A139" t="s">
        <v>147</v>
      </c>
      <c r="B139" s="149">
        <v>561</v>
      </c>
      <c r="C139" s="3">
        <v>0.35180722891566302</v>
      </c>
      <c r="D139">
        <v>7.1</v>
      </c>
      <c r="E139" s="4">
        <v>49167</v>
      </c>
      <c r="F139" s="7">
        <v>4.8</v>
      </c>
      <c r="G139" s="6">
        <v>19987530</v>
      </c>
      <c r="I139" s="125" t="s">
        <v>188</v>
      </c>
      <c r="J139" s="127" t="s">
        <v>695</v>
      </c>
      <c r="K139" s="126">
        <v>12</v>
      </c>
      <c r="L139" s="127" t="s">
        <v>694</v>
      </c>
    </row>
    <row r="140" spans="1:12" x14ac:dyDescent="0.25">
      <c r="A140" t="s">
        <v>148</v>
      </c>
      <c r="B140" s="149">
        <v>5190</v>
      </c>
      <c r="C140" s="3">
        <v>0.214319138979878</v>
      </c>
      <c r="D140">
        <v>2.9</v>
      </c>
      <c r="E140" s="4">
        <v>82974</v>
      </c>
      <c r="F140" s="7">
        <v>5.2</v>
      </c>
      <c r="G140" s="6">
        <v>716113604</v>
      </c>
      <c r="I140" s="125" t="s">
        <v>189</v>
      </c>
      <c r="J140" s="127" t="s">
        <v>694</v>
      </c>
      <c r="K140" s="126">
        <v>1</v>
      </c>
      <c r="L140" s="127" t="s">
        <v>694</v>
      </c>
    </row>
    <row r="141" spans="1:12" x14ac:dyDescent="0.25">
      <c r="A141" t="s">
        <v>149</v>
      </c>
      <c r="B141" s="149">
        <v>101405</v>
      </c>
      <c r="C141" s="3">
        <v>-1.90473426586956E-2</v>
      </c>
      <c r="D141">
        <v>14.2</v>
      </c>
      <c r="E141" s="4">
        <v>56325</v>
      </c>
      <c r="F141" s="7">
        <v>4.8</v>
      </c>
      <c r="G141" s="6">
        <v>10249175175</v>
      </c>
      <c r="I141" s="125" t="s">
        <v>191</v>
      </c>
      <c r="J141" s="127" t="s">
        <v>695</v>
      </c>
      <c r="K141" s="126">
        <v>9</v>
      </c>
      <c r="L141" s="127" t="s">
        <v>694</v>
      </c>
    </row>
    <row r="142" spans="1:12" x14ac:dyDescent="0.25">
      <c r="A142" t="s">
        <v>150</v>
      </c>
      <c r="B142" s="149">
        <v>4860</v>
      </c>
      <c r="C142" s="3">
        <v>0.11161939615736501</v>
      </c>
      <c r="D142">
        <v>13.9</v>
      </c>
      <c r="E142" s="4">
        <v>77716</v>
      </c>
      <c r="F142" s="7">
        <v>4.0999999999999996</v>
      </c>
      <c r="G142" s="6">
        <v>374722161</v>
      </c>
      <c r="I142" s="125" t="s">
        <v>192</v>
      </c>
      <c r="J142" s="127" t="s">
        <v>695</v>
      </c>
      <c r="K142" s="126">
        <v>4</v>
      </c>
      <c r="L142" s="127" t="s">
        <v>694</v>
      </c>
    </row>
    <row r="143" spans="1:12" x14ac:dyDescent="0.25">
      <c r="A143" t="s">
        <v>151</v>
      </c>
      <c r="B143" s="149">
        <v>156</v>
      </c>
      <c r="C143" s="3">
        <v>-0.42647058823529399</v>
      </c>
      <c r="D143">
        <v>19.2</v>
      </c>
      <c r="E143" s="4">
        <v>29643</v>
      </c>
      <c r="F143" s="7">
        <v>7</v>
      </c>
      <c r="G143" s="6">
        <v>19290717</v>
      </c>
      <c r="I143" s="125" t="s">
        <v>194</v>
      </c>
      <c r="J143" s="127" t="s">
        <v>695</v>
      </c>
      <c r="K143" s="126">
        <v>2</v>
      </c>
      <c r="L143" s="127" t="s">
        <v>694</v>
      </c>
    </row>
    <row r="144" spans="1:12" x14ac:dyDescent="0.25">
      <c r="A144" t="s">
        <v>152</v>
      </c>
      <c r="B144" s="149">
        <v>152</v>
      </c>
      <c r="C144" s="3">
        <v>-0.20833333333333301</v>
      </c>
      <c r="D144">
        <v>0</v>
      </c>
      <c r="E144" s="4">
        <v>98750</v>
      </c>
      <c r="F144" s="7">
        <v>4.0999999999999996</v>
      </c>
      <c r="G144" s="6">
        <v>11177123</v>
      </c>
      <c r="I144" s="125" t="s">
        <v>195</v>
      </c>
      <c r="J144" s="127" t="s">
        <v>695</v>
      </c>
      <c r="K144" s="126">
        <v>8</v>
      </c>
      <c r="L144" s="127" t="s">
        <v>694</v>
      </c>
    </row>
    <row r="145" spans="1:12" x14ac:dyDescent="0.25">
      <c r="A145" t="s">
        <v>153</v>
      </c>
      <c r="B145" s="149">
        <v>333582</v>
      </c>
      <c r="C145" s="3">
        <v>2.4521735994662902E-3</v>
      </c>
      <c r="D145">
        <v>18</v>
      </c>
      <c r="E145" s="4">
        <v>50746</v>
      </c>
      <c r="F145" s="7">
        <v>6.9</v>
      </c>
      <c r="G145" s="6">
        <v>24340570609</v>
      </c>
      <c r="I145" s="125" t="s">
        <v>196</v>
      </c>
      <c r="J145" s="127" t="s">
        <v>695</v>
      </c>
      <c r="K145" s="126">
        <v>9</v>
      </c>
      <c r="L145" s="127" t="s">
        <v>694</v>
      </c>
    </row>
    <row r="146" spans="1:12" x14ac:dyDescent="0.25">
      <c r="A146" t="s">
        <v>154</v>
      </c>
      <c r="B146" s="149">
        <v>27575</v>
      </c>
      <c r="C146" s="3">
        <v>9.2208975323800804E-2</v>
      </c>
      <c r="D146">
        <v>8.3000000000000007</v>
      </c>
      <c r="E146" s="4">
        <v>79416</v>
      </c>
      <c r="F146" s="7">
        <v>4.2</v>
      </c>
      <c r="G146" s="6">
        <v>8105336294</v>
      </c>
      <c r="I146" s="125" t="s">
        <v>197</v>
      </c>
      <c r="J146" s="127" t="s">
        <v>695</v>
      </c>
      <c r="K146" s="126">
        <v>16</v>
      </c>
      <c r="L146" s="127" t="s">
        <v>694</v>
      </c>
    </row>
    <row r="147" spans="1:12" x14ac:dyDescent="0.25">
      <c r="A147" t="s">
        <v>155</v>
      </c>
      <c r="B147" s="149">
        <v>5777</v>
      </c>
      <c r="C147" s="3">
        <v>0.25805749128919903</v>
      </c>
      <c r="D147">
        <v>11.1</v>
      </c>
      <c r="E147" s="4">
        <v>51136</v>
      </c>
      <c r="F147" s="7">
        <v>5.2</v>
      </c>
      <c r="G147" s="6">
        <v>359443897</v>
      </c>
      <c r="I147" s="125" t="s">
        <v>199</v>
      </c>
      <c r="J147" s="127" t="s">
        <v>694</v>
      </c>
      <c r="K147" s="126">
        <v>4</v>
      </c>
      <c r="L147" s="127" t="s">
        <v>694</v>
      </c>
    </row>
    <row r="148" spans="1:12" x14ac:dyDescent="0.25">
      <c r="A148" t="s">
        <v>156</v>
      </c>
      <c r="B148" s="149">
        <v>311</v>
      </c>
      <c r="C148" s="3">
        <v>0.74719101123595499</v>
      </c>
      <c r="D148">
        <v>0.8</v>
      </c>
      <c r="E148" s="4">
        <v>73750</v>
      </c>
      <c r="F148" s="7">
        <v>4.3</v>
      </c>
      <c r="G148" s="6">
        <v>13568817</v>
      </c>
      <c r="I148" s="125" t="s">
        <v>200</v>
      </c>
      <c r="J148" s="127" t="s">
        <v>694</v>
      </c>
      <c r="K148" s="126">
        <v>1</v>
      </c>
      <c r="L148" s="127" t="s">
        <v>694</v>
      </c>
    </row>
    <row r="149" spans="1:12" x14ac:dyDescent="0.25">
      <c r="A149" t="s">
        <v>157</v>
      </c>
      <c r="B149" s="149">
        <v>36718</v>
      </c>
      <c r="C149" s="3">
        <v>3.6880153620241697E-2</v>
      </c>
      <c r="D149">
        <v>6.8</v>
      </c>
      <c r="E149" s="4">
        <v>69500</v>
      </c>
      <c r="F149" s="7">
        <v>5.9</v>
      </c>
      <c r="G149" s="6">
        <v>17043820855</v>
      </c>
      <c r="I149" s="125" t="s">
        <v>201</v>
      </c>
      <c r="J149" s="127" t="s">
        <v>694</v>
      </c>
      <c r="K149" s="126">
        <v>7</v>
      </c>
      <c r="L149" s="127" t="s">
        <v>694</v>
      </c>
    </row>
    <row r="150" spans="1:12" x14ac:dyDescent="0.25">
      <c r="A150" t="s">
        <v>158</v>
      </c>
      <c r="B150" s="149">
        <v>168002</v>
      </c>
      <c r="C150" s="3">
        <v>2.3665898926382201E-2</v>
      </c>
      <c r="D150">
        <v>14.5</v>
      </c>
      <c r="E150" s="4">
        <v>53083</v>
      </c>
      <c r="F150" s="7">
        <v>4.5999999999999996</v>
      </c>
      <c r="G150" s="6">
        <v>17546237233</v>
      </c>
      <c r="I150" s="125" t="s">
        <v>203</v>
      </c>
      <c r="J150" s="127" t="s">
        <v>694</v>
      </c>
      <c r="K150" s="126">
        <v>5</v>
      </c>
      <c r="L150" s="127" t="s">
        <v>694</v>
      </c>
    </row>
    <row r="151" spans="1:12" x14ac:dyDescent="0.25">
      <c r="A151" t="s">
        <v>159</v>
      </c>
      <c r="B151" s="149">
        <v>14644</v>
      </c>
      <c r="C151" s="3">
        <v>0.18815415821501</v>
      </c>
      <c r="D151">
        <v>6.5</v>
      </c>
      <c r="E151" s="4">
        <v>141845</v>
      </c>
      <c r="F151" s="7">
        <v>4.8000000000000007</v>
      </c>
      <c r="G151" s="6">
        <v>2910114299</v>
      </c>
      <c r="I151" s="125" t="s">
        <v>204</v>
      </c>
      <c r="J151" s="127" t="s">
        <v>695</v>
      </c>
      <c r="K151" s="126">
        <v>8</v>
      </c>
      <c r="L151" s="127" t="s">
        <v>694</v>
      </c>
    </row>
    <row r="152" spans="1:12" x14ac:dyDescent="0.25">
      <c r="A152" t="s">
        <v>160</v>
      </c>
      <c r="B152" s="149">
        <v>42543</v>
      </c>
      <c r="C152" s="3">
        <v>1.8603648901019999E-2</v>
      </c>
      <c r="D152">
        <v>12.6</v>
      </c>
      <c r="E152" s="4">
        <v>64657</v>
      </c>
      <c r="F152" s="7">
        <v>4.4000000000000004</v>
      </c>
      <c r="G152" s="6">
        <v>5321667549</v>
      </c>
      <c r="I152" s="154" t="s">
        <v>1173</v>
      </c>
      <c r="J152" s="127" t="s">
        <v>694</v>
      </c>
      <c r="K152" s="126">
        <v>2</v>
      </c>
      <c r="L152" s="127" t="s">
        <v>694</v>
      </c>
    </row>
    <row r="153" spans="1:12" x14ac:dyDescent="0.25">
      <c r="A153" t="s">
        <v>1168</v>
      </c>
      <c r="B153" s="149">
        <v>25</v>
      </c>
      <c r="C153" s="3">
        <v>2.5714285714285698</v>
      </c>
      <c r="D153">
        <v>0</v>
      </c>
      <c r="E153" s="4" t="e">
        <v>#N/A</v>
      </c>
      <c r="F153" s="7">
        <v>5.2</v>
      </c>
      <c r="G153" s="6" t="e">
        <v>#N/A</v>
      </c>
      <c r="I153" s="125" t="s">
        <v>206</v>
      </c>
      <c r="J153" s="127" t="s">
        <v>694</v>
      </c>
      <c r="K153" s="126">
        <v>3</v>
      </c>
      <c r="L153" s="127" t="s">
        <v>694</v>
      </c>
    </row>
    <row r="154" spans="1:12" x14ac:dyDescent="0.25">
      <c r="A154" t="s">
        <v>161</v>
      </c>
      <c r="B154" s="149">
        <v>1322</v>
      </c>
      <c r="C154" s="3">
        <v>-0.24240687679083101</v>
      </c>
      <c r="D154">
        <v>15.2</v>
      </c>
      <c r="E154" s="4">
        <v>41300</v>
      </c>
      <c r="F154" s="7">
        <v>4.5999999999999996</v>
      </c>
      <c r="G154" s="6">
        <v>148085220</v>
      </c>
      <c r="I154" s="125" t="s">
        <v>208</v>
      </c>
      <c r="J154" s="127" t="s">
        <v>694</v>
      </c>
      <c r="K154" s="126">
        <v>5</v>
      </c>
      <c r="L154" s="127" t="s">
        <v>694</v>
      </c>
    </row>
    <row r="155" spans="1:12" x14ac:dyDescent="0.25">
      <c r="A155" t="s">
        <v>162</v>
      </c>
      <c r="B155" s="149">
        <v>210</v>
      </c>
      <c r="C155" s="3">
        <v>-0.186046511627907</v>
      </c>
      <c r="D155">
        <v>9.5</v>
      </c>
      <c r="E155" s="4">
        <v>51250</v>
      </c>
      <c r="F155" s="7">
        <v>4.5999999999999996</v>
      </c>
      <c r="G155" s="6">
        <v>54892181</v>
      </c>
      <c r="I155" s="125" t="s">
        <v>210</v>
      </c>
      <c r="J155" s="127" t="s">
        <v>694</v>
      </c>
      <c r="K155" s="126">
        <v>3</v>
      </c>
      <c r="L155" s="127" t="s">
        <v>694</v>
      </c>
    </row>
    <row r="156" spans="1:12" x14ac:dyDescent="0.25">
      <c r="A156" t="s">
        <v>163</v>
      </c>
      <c r="B156" s="149">
        <v>735</v>
      </c>
      <c r="C156" s="3">
        <v>-0.205405405405405</v>
      </c>
      <c r="D156">
        <v>31.8</v>
      </c>
      <c r="E156" s="4">
        <v>23810</v>
      </c>
      <c r="F156" s="7">
        <v>7.3</v>
      </c>
      <c r="G156" s="6">
        <v>21400084</v>
      </c>
      <c r="I156" s="125" t="s">
        <v>211</v>
      </c>
      <c r="J156" s="127" t="s">
        <v>694</v>
      </c>
      <c r="K156" s="126">
        <v>4</v>
      </c>
      <c r="L156" s="127" t="s">
        <v>694</v>
      </c>
    </row>
    <row r="157" spans="1:12" x14ac:dyDescent="0.25">
      <c r="A157" t="s">
        <v>164</v>
      </c>
      <c r="B157" s="149">
        <v>1547</v>
      </c>
      <c r="C157" s="3">
        <v>5.4533060668030001E-2</v>
      </c>
      <c r="D157">
        <v>11.1</v>
      </c>
      <c r="E157" s="4">
        <v>58191</v>
      </c>
      <c r="F157" s="7">
        <v>4.5</v>
      </c>
      <c r="G157" s="6">
        <v>193625533</v>
      </c>
      <c r="I157" s="125" t="s">
        <v>213</v>
      </c>
      <c r="J157" s="127" t="s">
        <v>694</v>
      </c>
      <c r="K157" s="126">
        <v>6</v>
      </c>
      <c r="L157" s="127" t="s">
        <v>694</v>
      </c>
    </row>
    <row r="158" spans="1:12" x14ac:dyDescent="0.25">
      <c r="A158" t="s">
        <v>165</v>
      </c>
      <c r="B158" s="149">
        <v>1034</v>
      </c>
      <c r="C158" s="3">
        <v>1.7716535433070901E-2</v>
      </c>
      <c r="D158">
        <v>8.8000000000000007</v>
      </c>
      <c r="E158" s="4">
        <v>66319</v>
      </c>
      <c r="F158" s="7">
        <v>6.3</v>
      </c>
      <c r="G158" s="6" t="e">
        <v>#N/A</v>
      </c>
      <c r="I158" s="125" t="s">
        <v>215</v>
      </c>
      <c r="J158" s="127" t="s">
        <v>695</v>
      </c>
      <c r="K158" s="126">
        <v>9</v>
      </c>
      <c r="L158" s="127" t="s">
        <v>694</v>
      </c>
    </row>
    <row r="159" spans="1:12" x14ac:dyDescent="0.25">
      <c r="A159" t="s">
        <v>166</v>
      </c>
      <c r="B159" s="149">
        <v>334</v>
      </c>
      <c r="C159" s="3">
        <v>0.29961089494163401</v>
      </c>
      <c r="D159">
        <v>28.1</v>
      </c>
      <c r="E159" s="4">
        <v>34000</v>
      </c>
      <c r="F159" s="7">
        <v>4.8</v>
      </c>
      <c r="G159" s="6">
        <v>19062530</v>
      </c>
      <c r="I159" s="125" t="s">
        <v>216</v>
      </c>
      <c r="J159" s="127" t="s">
        <v>694</v>
      </c>
      <c r="K159" s="126">
        <v>4</v>
      </c>
      <c r="L159" s="127" t="s">
        <v>694</v>
      </c>
    </row>
    <row r="160" spans="1:12" x14ac:dyDescent="0.25">
      <c r="A160" t="s">
        <v>167</v>
      </c>
      <c r="B160" s="149">
        <v>1692</v>
      </c>
      <c r="C160" s="3">
        <v>-7.4398249452953993E-2</v>
      </c>
      <c r="D160">
        <v>9.1</v>
      </c>
      <c r="E160" s="4">
        <v>60913</v>
      </c>
      <c r="F160" s="7">
        <v>4.5999999999999996</v>
      </c>
      <c r="G160" s="6">
        <v>109099444</v>
      </c>
      <c r="I160" s="125" t="s">
        <v>217</v>
      </c>
      <c r="J160" s="127" t="s">
        <v>694</v>
      </c>
      <c r="K160" s="126">
        <v>3</v>
      </c>
      <c r="L160" s="127" t="s">
        <v>694</v>
      </c>
    </row>
    <row r="161" spans="1:12" x14ac:dyDescent="0.25">
      <c r="A161" t="s">
        <v>168</v>
      </c>
      <c r="B161" s="149">
        <v>386</v>
      </c>
      <c r="C161" s="3">
        <v>0.304054054054054</v>
      </c>
      <c r="D161">
        <v>1.8</v>
      </c>
      <c r="E161" s="4">
        <v>47411</v>
      </c>
      <c r="F161" s="7">
        <v>5.9</v>
      </c>
      <c r="G161" s="6">
        <v>18583036</v>
      </c>
      <c r="I161" s="125" t="s">
        <v>218</v>
      </c>
      <c r="J161" s="127" t="s">
        <v>694</v>
      </c>
      <c r="K161" s="126">
        <v>4</v>
      </c>
      <c r="L161" s="127" t="s">
        <v>694</v>
      </c>
    </row>
    <row r="162" spans="1:12" x14ac:dyDescent="0.25">
      <c r="A162" t="s">
        <v>169</v>
      </c>
      <c r="B162" s="149">
        <v>581</v>
      </c>
      <c r="C162" s="3">
        <v>9.4161958568738199E-2</v>
      </c>
      <c r="D162">
        <v>7.2</v>
      </c>
      <c r="E162" s="4">
        <v>126563</v>
      </c>
      <c r="F162" s="7">
        <v>5.9</v>
      </c>
      <c r="G162" s="6">
        <v>1864193159</v>
      </c>
      <c r="I162" s="125" t="s">
        <v>219</v>
      </c>
      <c r="J162" s="127" t="s">
        <v>694</v>
      </c>
      <c r="K162" s="126">
        <v>3</v>
      </c>
      <c r="L162" s="127" t="s">
        <v>694</v>
      </c>
    </row>
    <row r="163" spans="1:12" x14ac:dyDescent="0.25">
      <c r="A163" t="s">
        <v>170</v>
      </c>
      <c r="B163" s="149">
        <v>8616</v>
      </c>
      <c r="C163" s="3">
        <v>-0.10779745262503899</v>
      </c>
      <c r="D163">
        <v>23.2</v>
      </c>
      <c r="E163" s="4">
        <v>37409</v>
      </c>
      <c r="F163" s="7">
        <v>5.4</v>
      </c>
      <c r="G163" s="6">
        <v>887109076</v>
      </c>
      <c r="I163" s="125" t="s">
        <v>221</v>
      </c>
      <c r="J163" s="127" t="s">
        <v>695</v>
      </c>
      <c r="K163" s="126">
        <v>9</v>
      </c>
      <c r="L163" s="127" t="s">
        <v>694</v>
      </c>
    </row>
    <row r="164" spans="1:12" x14ac:dyDescent="0.25">
      <c r="A164" t="s">
        <v>171</v>
      </c>
      <c r="B164" s="149">
        <v>49836</v>
      </c>
      <c r="C164" s="3">
        <v>-0.160303285593934</v>
      </c>
      <c r="D164">
        <v>18.2</v>
      </c>
      <c r="E164" s="4">
        <v>45744</v>
      </c>
      <c r="F164" s="7">
        <v>4.5</v>
      </c>
      <c r="G164" s="6">
        <v>4709601451</v>
      </c>
      <c r="I164" s="125" t="s">
        <v>222</v>
      </c>
      <c r="J164" s="127" t="s">
        <v>695</v>
      </c>
      <c r="K164" s="126">
        <v>12</v>
      </c>
      <c r="L164" s="127" t="s">
        <v>694</v>
      </c>
    </row>
    <row r="165" spans="1:12" x14ac:dyDescent="0.25">
      <c r="A165" t="s">
        <v>172</v>
      </c>
      <c r="B165" s="149">
        <v>320146</v>
      </c>
      <c r="C165" s="3">
        <v>6.4085220946271601E-2</v>
      </c>
      <c r="D165">
        <v>13.2</v>
      </c>
      <c r="E165" s="4">
        <v>67000</v>
      </c>
      <c r="F165" s="7">
        <v>4.3</v>
      </c>
      <c r="G165" s="6">
        <v>47067145997</v>
      </c>
      <c r="I165" s="125" t="s">
        <v>223</v>
      </c>
      <c r="J165" s="127" t="s">
        <v>694</v>
      </c>
      <c r="K165" s="126">
        <v>0</v>
      </c>
      <c r="L165" s="127" t="s">
        <v>694</v>
      </c>
    </row>
    <row r="166" spans="1:12" x14ac:dyDescent="0.25">
      <c r="A166" t="s">
        <v>173</v>
      </c>
      <c r="B166" s="149">
        <v>279106</v>
      </c>
      <c r="C166" s="3">
        <v>8.5036076382409606E-2</v>
      </c>
      <c r="D166">
        <v>13.5</v>
      </c>
      <c r="E166" s="4">
        <v>66623</v>
      </c>
      <c r="F166" s="7">
        <v>4.3</v>
      </c>
      <c r="G166" s="6">
        <v>38821249281</v>
      </c>
      <c r="I166" s="125" t="s">
        <v>224</v>
      </c>
      <c r="J166" s="127" t="s">
        <v>695</v>
      </c>
      <c r="K166" s="126">
        <v>9</v>
      </c>
      <c r="L166" s="127" t="s">
        <v>694</v>
      </c>
    </row>
    <row r="167" spans="1:12" x14ac:dyDescent="0.25">
      <c r="A167" t="s">
        <v>174</v>
      </c>
      <c r="B167" s="149">
        <v>321</v>
      </c>
      <c r="C167" s="3">
        <v>0.39565217391304403</v>
      </c>
      <c r="D167">
        <v>21.9</v>
      </c>
      <c r="E167" s="4">
        <v>37038</v>
      </c>
      <c r="F167" s="7">
        <v>5.4</v>
      </c>
      <c r="G167" s="6">
        <v>12372427</v>
      </c>
      <c r="I167" s="125" t="s">
        <v>225</v>
      </c>
      <c r="J167" s="127" t="s">
        <v>694</v>
      </c>
      <c r="K167" s="126">
        <v>2</v>
      </c>
      <c r="L167" s="127" t="s">
        <v>694</v>
      </c>
    </row>
    <row r="168" spans="1:12" x14ac:dyDescent="0.25">
      <c r="A168" t="s">
        <v>175</v>
      </c>
      <c r="B168" s="149">
        <v>375</v>
      </c>
      <c r="C168" s="3">
        <v>-0.43778110944527698</v>
      </c>
      <c r="D168">
        <v>11.2</v>
      </c>
      <c r="E168" s="4">
        <v>35417</v>
      </c>
      <c r="F168" s="7">
        <v>5.9</v>
      </c>
      <c r="G168" s="6">
        <v>15144027</v>
      </c>
      <c r="I168" s="125" t="s">
        <v>230</v>
      </c>
      <c r="J168" s="127" t="s">
        <v>694</v>
      </c>
      <c r="K168" s="126">
        <v>2</v>
      </c>
      <c r="L168" s="127" t="s">
        <v>694</v>
      </c>
    </row>
    <row r="169" spans="1:12" x14ac:dyDescent="0.25">
      <c r="A169" t="s">
        <v>176</v>
      </c>
      <c r="B169" s="149">
        <v>793</v>
      </c>
      <c r="C169" s="3">
        <v>0.83140877598152396</v>
      </c>
      <c r="D169">
        <v>13.8</v>
      </c>
      <c r="E169" s="4">
        <v>73929</v>
      </c>
      <c r="F169" s="7">
        <v>4.3</v>
      </c>
      <c r="G169" s="6">
        <v>46546606</v>
      </c>
      <c r="I169" s="125" t="s">
        <v>231</v>
      </c>
      <c r="J169" s="127" t="s">
        <v>695</v>
      </c>
      <c r="K169" s="126">
        <v>7</v>
      </c>
      <c r="L169" s="127" t="s">
        <v>694</v>
      </c>
    </row>
    <row r="170" spans="1:12" x14ac:dyDescent="0.25">
      <c r="A170" t="s">
        <v>177</v>
      </c>
      <c r="B170" s="149">
        <v>328</v>
      </c>
      <c r="C170" s="3">
        <v>1.8633540372670801E-2</v>
      </c>
      <c r="D170">
        <v>49.7</v>
      </c>
      <c r="E170" s="4">
        <v>23958</v>
      </c>
      <c r="F170" s="7">
        <v>9.5</v>
      </c>
      <c r="G170" s="6">
        <v>5881814</v>
      </c>
      <c r="I170" s="154" t="s">
        <v>232</v>
      </c>
      <c r="J170" s="127" t="s">
        <v>694</v>
      </c>
      <c r="K170" s="126">
        <v>5</v>
      </c>
      <c r="L170" s="127" t="s">
        <v>1176</v>
      </c>
    </row>
    <row r="171" spans="1:12" x14ac:dyDescent="0.25">
      <c r="A171" t="s">
        <v>178</v>
      </c>
      <c r="B171" s="149">
        <v>1243</v>
      </c>
      <c r="C171" s="3">
        <v>-0.202182284980745</v>
      </c>
      <c r="D171">
        <v>25.6</v>
      </c>
      <c r="E171" s="4">
        <v>40290</v>
      </c>
      <c r="F171" s="7">
        <v>5.0999999999999996</v>
      </c>
      <c r="G171" s="6">
        <v>124688216</v>
      </c>
      <c r="I171" s="125" t="s">
        <v>233</v>
      </c>
      <c r="J171" s="127" t="s">
        <v>695</v>
      </c>
      <c r="K171" s="126">
        <v>12</v>
      </c>
      <c r="L171" s="127" t="s">
        <v>694</v>
      </c>
    </row>
    <row r="172" spans="1:12" x14ac:dyDescent="0.25">
      <c r="A172" t="s">
        <v>1169</v>
      </c>
      <c r="B172" s="149">
        <v>3657</v>
      </c>
      <c r="C172" s="3">
        <v>-1.10870740941049E-2</v>
      </c>
      <c r="D172">
        <v>11.6</v>
      </c>
      <c r="E172" s="4">
        <v>58717</v>
      </c>
      <c r="F172" s="7">
        <v>6.9</v>
      </c>
      <c r="G172" s="6">
        <v>357212233</v>
      </c>
      <c r="I172" s="125" t="s">
        <v>234</v>
      </c>
      <c r="J172" s="127" t="s">
        <v>694</v>
      </c>
      <c r="K172" s="126">
        <v>5</v>
      </c>
      <c r="L172" s="127" t="s">
        <v>694</v>
      </c>
    </row>
    <row r="173" spans="1:12" x14ac:dyDescent="0.25">
      <c r="A173" t="s">
        <v>179</v>
      </c>
      <c r="B173" s="149">
        <v>15317</v>
      </c>
      <c r="C173" s="3">
        <v>5.3823432884804699E-3</v>
      </c>
      <c r="D173">
        <v>19.8</v>
      </c>
      <c r="E173" s="4">
        <v>41746</v>
      </c>
      <c r="F173" s="7">
        <v>5.6</v>
      </c>
      <c r="G173" s="6">
        <v>1049150996</v>
      </c>
      <c r="I173" s="125" t="s">
        <v>235</v>
      </c>
      <c r="J173" s="127" t="s">
        <v>695</v>
      </c>
      <c r="K173" s="126">
        <v>5</v>
      </c>
      <c r="L173" s="127" t="s">
        <v>694</v>
      </c>
    </row>
    <row r="174" spans="1:12" x14ac:dyDescent="0.25">
      <c r="A174" t="s">
        <v>180</v>
      </c>
      <c r="B174" s="149">
        <v>4456</v>
      </c>
      <c r="C174" s="3">
        <v>-7.1666666666666698E-2</v>
      </c>
      <c r="D174">
        <v>35.700000000000003</v>
      </c>
      <c r="E174" s="4">
        <v>42849</v>
      </c>
      <c r="F174" s="7">
        <v>5.0999999999999996</v>
      </c>
      <c r="G174" s="6">
        <v>534889041</v>
      </c>
      <c r="I174" s="125" t="s">
        <v>236</v>
      </c>
      <c r="J174" s="127" t="s">
        <v>695</v>
      </c>
      <c r="K174" s="126">
        <v>10</v>
      </c>
      <c r="L174" s="127" t="s">
        <v>694</v>
      </c>
    </row>
    <row r="175" spans="1:12" x14ac:dyDescent="0.25">
      <c r="A175" t="s">
        <v>181</v>
      </c>
      <c r="B175" s="149">
        <v>49609</v>
      </c>
      <c r="C175" s="3">
        <v>-8.1858898430559698E-2</v>
      </c>
      <c r="D175">
        <v>22.8</v>
      </c>
      <c r="E175" s="4">
        <v>41974</v>
      </c>
      <c r="F175" s="7">
        <v>8.4</v>
      </c>
      <c r="G175" s="6">
        <v>3509162975</v>
      </c>
      <c r="I175" s="125" t="s">
        <v>237</v>
      </c>
      <c r="J175" s="127" t="s">
        <v>695</v>
      </c>
      <c r="K175" s="126">
        <v>5</v>
      </c>
      <c r="L175" s="127" t="s">
        <v>694</v>
      </c>
    </row>
    <row r="176" spans="1:12" x14ac:dyDescent="0.25">
      <c r="A176" t="s">
        <v>182</v>
      </c>
      <c r="B176" s="149">
        <v>18466</v>
      </c>
      <c r="C176" s="3">
        <v>4.1394089781186597E-2</v>
      </c>
      <c r="D176">
        <v>21.2</v>
      </c>
      <c r="E176" s="4">
        <v>44759</v>
      </c>
      <c r="F176" s="7">
        <v>4.8</v>
      </c>
      <c r="G176" s="6">
        <v>1308214346</v>
      </c>
      <c r="I176" s="125" t="s">
        <v>238</v>
      </c>
      <c r="J176" s="127" t="s">
        <v>694</v>
      </c>
      <c r="K176" s="126">
        <v>6</v>
      </c>
      <c r="L176" s="127" t="s">
        <v>694</v>
      </c>
    </row>
    <row r="177" spans="1:12" x14ac:dyDescent="0.25">
      <c r="A177" t="s">
        <v>183</v>
      </c>
      <c r="B177" s="149">
        <v>3187</v>
      </c>
      <c r="C177" s="3">
        <v>-9.7167138810198297E-2</v>
      </c>
      <c r="D177">
        <v>37.1</v>
      </c>
      <c r="E177" s="4">
        <v>21066</v>
      </c>
      <c r="F177" s="7">
        <v>5.9</v>
      </c>
      <c r="G177" s="6">
        <v>291657510</v>
      </c>
      <c r="I177" s="125" t="s">
        <v>239</v>
      </c>
      <c r="J177" s="127" t="s">
        <v>694</v>
      </c>
      <c r="K177" s="126">
        <v>7</v>
      </c>
      <c r="L177" s="127" t="s">
        <v>694</v>
      </c>
    </row>
    <row r="178" spans="1:12" x14ac:dyDescent="0.25">
      <c r="A178" t="s">
        <v>184</v>
      </c>
      <c r="B178" s="149">
        <v>593</v>
      </c>
      <c r="C178" s="3">
        <v>-0.13682678311499299</v>
      </c>
      <c r="D178">
        <v>23.3</v>
      </c>
      <c r="E178" s="4">
        <v>40357</v>
      </c>
      <c r="F178" s="7">
        <v>4.0999999999999996</v>
      </c>
      <c r="G178" s="6">
        <v>23541429</v>
      </c>
      <c r="I178" s="125" t="s">
        <v>241</v>
      </c>
      <c r="J178" s="127" t="s">
        <v>694</v>
      </c>
      <c r="K178" s="126">
        <v>2</v>
      </c>
      <c r="L178" s="127" t="s">
        <v>694</v>
      </c>
    </row>
    <row r="179" spans="1:12" x14ac:dyDescent="0.25">
      <c r="A179" t="s">
        <v>185</v>
      </c>
      <c r="B179" s="149">
        <v>4051</v>
      </c>
      <c r="C179" s="3">
        <v>-3.2943423251372603E-2</v>
      </c>
      <c r="D179">
        <v>16.2</v>
      </c>
      <c r="E179" s="4">
        <v>54852</v>
      </c>
      <c r="F179" s="7">
        <v>4.6500000000000004</v>
      </c>
      <c r="G179" s="6">
        <v>514941840</v>
      </c>
      <c r="I179" s="125" t="s">
        <v>243</v>
      </c>
      <c r="J179" s="127" t="s">
        <v>694</v>
      </c>
      <c r="K179" s="126">
        <v>6</v>
      </c>
      <c r="L179" s="127" t="s">
        <v>694</v>
      </c>
    </row>
    <row r="180" spans="1:12" x14ac:dyDescent="0.25">
      <c r="A180" t="s">
        <v>186</v>
      </c>
      <c r="B180" s="149">
        <v>746</v>
      </c>
      <c r="C180" s="3">
        <v>-0.36293766011955603</v>
      </c>
      <c r="D180">
        <v>27.5</v>
      </c>
      <c r="E180" s="4">
        <v>40500</v>
      </c>
      <c r="F180" s="7">
        <v>6.5</v>
      </c>
      <c r="G180" s="6">
        <v>33315141</v>
      </c>
      <c r="I180" s="125" t="s">
        <v>247</v>
      </c>
      <c r="J180" s="127" t="s">
        <v>695</v>
      </c>
      <c r="K180" s="126">
        <v>5</v>
      </c>
      <c r="L180" s="127" t="s">
        <v>694</v>
      </c>
    </row>
    <row r="181" spans="1:12" x14ac:dyDescent="0.25">
      <c r="A181" t="s">
        <v>187</v>
      </c>
      <c r="B181" s="149">
        <v>921</v>
      </c>
      <c r="C181" s="3">
        <v>0.11231884057971001</v>
      </c>
      <c r="D181">
        <v>27.6</v>
      </c>
      <c r="E181" s="4">
        <v>32917</v>
      </c>
      <c r="F181" s="7">
        <v>7.3</v>
      </c>
      <c r="G181" s="6">
        <v>40157557</v>
      </c>
      <c r="I181" s="125" t="s">
        <v>248</v>
      </c>
      <c r="J181" s="127" t="s">
        <v>695</v>
      </c>
      <c r="K181" s="126">
        <v>4</v>
      </c>
      <c r="L181" s="127" t="s">
        <v>694</v>
      </c>
    </row>
    <row r="182" spans="1:12" x14ac:dyDescent="0.25">
      <c r="A182" t="s">
        <v>188</v>
      </c>
      <c r="B182" s="149">
        <v>1300</v>
      </c>
      <c r="C182" s="3">
        <v>-0.13101604278074899</v>
      </c>
      <c r="D182">
        <v>29.2</v>
      </c>
      <c r="E182" s="4">
        <v>32216</v>
      </c>
      <c r="F182" s="7">
        <v>6.8</v>
      </c>
      <c r="G182" s="6">
        <v>71200357</v>
      </c>
      <c r="I182" s="125" t="s">
        <v>249</v>
      </c>
      <c r="J182" s="127" t="s">
        <v>695</v>
      </c>
      <c r="K182" s="126">
        <v>3</v>
      </c>
      <c r="L182" s="127" t="s">
        <v>694</v>
      </c>
    </row>
    <row r="183" spans="1:12" x14ac:dyDescent="0.25">
      <c r="A183" t="s">
        <v>189</v>
      </c>
      <c r="B183" s="149">
        <v>11059</v>
      </c>
      <c r="C183" s="3">
        <v>0.11268739309789701</v>
      </c>
      <c r="D183">
        <v>24.5</v>
      </c>
      <c r="E183" s="4">
        <v>68031</v>
      </c>
      <c r="F183" s="7">
        <v>4.9000000000000004</v>
      </c>
      <c r="G183" s="6">
        <v>657354753</v>
      </c>
      <c r="I183" s="125" t="s">
        <v>250</v>
      </c>
      <c r="J183" s="127" t="s">
        <v>694</v>
      </c>
      <c r="K183" s="126">
        <v>2</v>
      </c>
      <c r="L183" s="127" t="s">
        <v>694</v>
      </c>
    </row>
    <row r="184" spans="1:12" x14ac:dyDescent="0.25">
      <c r="A184" t="s">
        <v>190</v>
      </c>
      <c r="B184" s="149">
        <v>3844</v>
      </c>
      <c r="C184" s="3">
        <v>3.7516869095816502E-2</v>
      </c>
      <c r="D184">
        <v>2.4</v>
      </c>
      <c r="E184" s="4">
        <v>87794</v>
      </c>
      <c r="F184" s="7">
        <v>4.2</v>
      </c>
      <c r="G184" s="6">
        <v>3128853737</v>
      </c>
      <c r="I184" s="125" t="s">
        <v>251</v>
      </c>
      <c r="J184" s="127" t="s">
        <v>694</v>
      </c>
      <c r="K184" s="126">
        <v>0</v>
      </c>
      <c r="L184" s="127" t="s">
        <v>694</v>
      </c>
    </row>
    <row r="185" spans="1:12" x14ac:dyDescent="0.25">
      <c r="A185" t="s">
        <v>191</v>
      </c>
      <c r="B185" s="149">
        <v>2047</v>
      </c>
      <c r="C185" s="3">
        <v>-0.20904173106646101</v>
      </c>
      <c r="D185">
        <v>31.6</v>
      </c>
      <c r="E185" s="4">
        <v>22484</v>
      </c>
      <c r="F185" s="7">
        <v>7.5</v>
      </c>
      <c r="G185" s="6">
        <v>89815992</v>
      </c>
      <c r="I185" s="154" t="s">
        <v>252</v>
      </c>
      <c r="J185" s="127" t="s">
        <v>694</v>
      </c>
      <c r="K185" s="126">
        <v>1</v>
      </c>
      <c r="L185" s="127" t="s">
        <v>1176</v>
      </c>
    </row>
    <row r="186" spans="1:12" x14ac:dyDescent="0.25">
      <c r="A186" t="s">
        <v>193</v>
      </c>
      <c r="B186" s="149">
        <v>4600</v>
      </c>
      <c r="C186" s="3">
        <v>-4.12671946644435E-2</v>
      </c>
      <c r="D186">
        <v>13.4</v>
      </c>
      <c r="E186" s="4">
        <v>45294</v>
      </c>
      <c r="F186" s="7">
        <v>5.4</v>
      </c>
      <c r="G186" s="6">
        <v>272890335</v>
      </c>
      <c r="I186" s="125" t="s">
        <v>253</v>
      </c>
      <c r="J186" s="127" t="s">
        <v>695</v>
      </c>
      <c r="K186" s="126">
        <v>9</v>
      </c>
      <c r="L186" s="127" t="s">
        <v>694</v>
      </c>
    </row>
    <row r="187" spans="1:12" x14ac:dyDescent="0.25">
      <c r="A187" t="s">
        <v>194</v>
      </c>
      <c r="B187" s="149">
        <v>183</v>
      </c>
      <c r="C187" s="3">
        <v>-5.1813471502590698E-2</v>
      </c>
      <c r="D187">
        <v>7.1</v>
      </c>
      <c r="E187" s="4">
        <v>48542</v>
      </c>
      <c r="F187" s="7">
        <v>5.0999999999999996</v>
      </c>
      <c r="G187" s="6" t="e">
        <v>#N/A</v>
      </c>
      <c r="I187" s="125" t="s">
        <v>254</v>
      </c>
      <c r="J187" s="127" t="s">
        <v>694</v>
      </c>
      <c r="K187" s="126">
        <v>17</v>
      </c>
      <c r="L187" s="127" t="s">
        <v>694</v>
      </c>
    </row>
    <row r="188" spans="1:12" x14ac:dyDescent="0.25">
      <c r="A188" t="s">
        <v>195</v>
      </c>
      <c r="B188" s="149">
        <v>152</v>
      </c>
      <c r="C188" s="3">
        <v>-1.9354838709677399E-2</v>
      </c>
      <c r="D188">
        <v>19.7</v>
      </c>
      <c r="E188" s="4">
        <v>38750</v>
      </c>
      <c r="F188" s="7">
        <v>5.7</v>
      </c>
      <c r="G188" s="6">
        <v>7944039</v>
      </c>
      <c r="I188" s="125" t="s">
        <v>255</v>
      </c>
      <c r="J188" s="127" t="s">
        <v>695</v>
      </c>
      <c r="K188" s="126">
        <v>13</v>
      </c>
      <c r="L188" s="127" t="s">
        <v>694</v>
      </c>
    </row>
    <row r="189" spans="1:12" x14ac:dyDescent="0.25">
      <c r="A189" t="s">
        <v>196</v>
      </c>
      <c r="B189" s="149">
        <v>406</v>
      </c>
      <c r="C189" s="3">
        <v>-0.41582733812949602</v>
      </c>
      <c r="D189">
        <v>15.5</v>
      </c>
      <c r="E189" s="4">
        <v>24706</v>
      </c>
      <c r="F189" s="7">
        <v>6.3</v>
      </c>
      <c r="G189" s="6">
        <v>33733580</v>
      </c>
      <c r="I189" s="125" t="s">
        <v>257</v>
      </c>
      <c r="J189" s="127" t="s">
        <v>694</v>
      </c>
      <c r="K189" s="126">
        <v>3</v>
      </c>
      <c r="L189" s="127" t="s">
        <v>694</v>
      </c>
    </row>
    <row r="190" spans="1:12" x14ac:dyDescent="0.25">
      <c r="A190" t="s">
        <v>197</v>
      </c>
      <c r="B190" s="149">
        <v>2399</v>
      </c>
      <c r="C190" s="3">
        <v>-9.7781120722075995E-2</v>
      </c>
      <c r="D190">
        <v>33.700000000000003</v>
      </c>
      <c r="E190" s="4">
        <v>30547</v>
      </c>
      <c r="F190" s="7">
        <v>7.6</v>
      </c>
      <c r="G190" s="6">
        <v>119870392</v>
      </c>
      <c r="I190" s="125" t="s">
        <v>258</v>
      </c>
      <c r="J190" s="127" t="s">
        <v>695</v>
      </c>
      <c r="K190" s="126">
        <v>10</v>
      </c>
      <c r="L190" s="127" t="s">
        <v>694</v>
      </c>
    </row>
    <row r="191" spans="1:12" x14ac:dyDescent="0.25">
      <c r="A191" t="s">
        <v>198</v>
      </c>
      <c r="B191" s="149">
        <v>3475</v>
      </c>
      <c r="C191" s="3">
        <v>-5.0546448087431702E-2</v>
      </c>
      <c r="D191">
        <v>5.9</v>
      </c>
      <c r="E191" s="4">
        <v>67604</v>
      </c>
      <c r="F191" s="7">
        <v>4</v>
      </c>
      <c r="G191" s="6">
        <v>626086099</v>
      </c>
      <c r="I191" s="125" t="s">
        <v>259</v>
      </c>
      <c r="J191" s="127" t="s">
        <v>695</v>
      </c>
      <c r="K191" s="126">
        <v>10</v>
      </c>
      <c r="L191" s="127" t="s">
        <v>694</v>
      </c>
    </row>
    <row r="192" spans="1:12" x14ac:dyDescent="0.25">
      <c r="A192" t="s">
        <v>199</v>
      </c>
      <c r="B192" s="149">
        <v>1024</v>
      </c>
      <c r="C192" s="3">
        <v>-9.9384344766930505E-2</v>
      </c>
      <c r="D192">
        <v>27.1</v>
      </c>
      <c r="E192" s="4">
        <v>43487</v>
      </c>
      <c r="F192" s="7">
        <v>4.5</v>
      </c>
      <c r="G192" s="6">
        <v>58754587</v>
      </c>
      <c r="I192" s="125" t="s">
        <v>260</v>
      </c>
      <c r="J192" s="127" t="s">
        <v>694</v>
      </c>
      <c r="K192" s="126">
        <v>6</v>
      </c>
      <c r="L192" s="127" t="s">
        <v>694</v>
      </c>
    </row>
    <row r="193" spans="1:12" x14ac:dyDescent="0.25">
      <c r="A193" t="s">
        <v>200</v>
      </c>
      <c r="B193" s="149">
        <v>1172</v>
      </c>
      <c r="C193" s="3">
        <v>0.45049504950495001</v>
      </c>
      <c r="D193">
        <v>1</v>
      </c>
      <c r="E193" s="4">
        <v>112500</v>
      </c>
      <c r="F193" s="7">
        <v>5.0999999999999996</v>
      </c>
      <c r="G193" s="6">
        <v>74637178</v>
      </c>
      <c r="I193" s="125" t="s">
        <v>261</v>
      </c>
      <c r="J193" s="127" t="s">
        <v>694</v>
      </c>
      <c r="K193" s="126">
        <v>3</v>
      </c>
      <c r="L193" s="127" t="s">
        <v>694</v>
      </c>
    </row>
    <row r="194" spans="1:12" x14ac:dyDescent="0.25">
      <c r="A194" t="s">
        <v>201</v>
      </c>
      <c r="B194" s="149">
        <v>171</v>
      </c>
      <c r="C194" s="3">
        <v>-0.23318385650224199</v>
      </c>
      <c r="D194">
        <v>10.8</v>
      </c>
      <c r="E194" s="4">
        <v>73750</v>
      </c>
      <c r="F194" s="7">
        <v>5.75</v>
      </c>
      <c r="G194" s="6">
        <v>17787028</v>
      </c>
      <c r="I194" s="125" t="s">
        <v>262</v>
      </c>
      <c r="J194" s="127" t="s">
        <v>694</v>
      </c>
      <c r="K194" s="126">
        <v>2</v>
      </c>
      <c r="L194" s="127" t="s">
        <v>694</v>
      </c>
    </row>
    <row r="195" spans="1:12" x14ac:dyDescent="0.25">
      <c r="A195" t="s">
        <v>202</v>
      </c>
      <c r="B195" s="149">
        <v>171</v>
      </c>
      <c r="C195" s="3">
        <v>1.08536585365854</v>
      </c>
      <c r="D195">
        <v>4.0999999999999996</v>
      </c>
      <c r="E195" s="4">
        <v>83340</v>
      </c>
      <c r="F195" s="7">
        <v>5.3</v>
      </c>
      <c r="G195" s="6">
        <v>5242681</v>
      </c>
      <c r="I195" s="125" t="s">
        <v>263</v>
      </c>
      <c r="J195" s="127" t="s">
        <v>695</v>
      </c>
      <c r="K195" s="126">
        <v>8</v>
      </c>
      <c r="L195" s="127" t="s">
        <v>694</v>
      </c>
    </row>
    <row r="196" spans="1:12" x14ac:dyDescent="0.25">
      <c r="A196" t="s">
        <v>203</v>
      </c>
      <c r="B196" s="149">
        <v>718</v>
      </c>
      <c r="C196" s="3">
        <v>0.25087108013937298</v>
      </c>
      <c r="D196">
        <v>31.1</v>
      </c>
      <c r="E196" s="4">
        <v>37750</v>
      </c>
      <c r="F196" s="7">
        <v>5.4</v>
      </c>
      <c r="G196" s="6">
        <v>51228387</v>
      </c>
      <c r="I196" s="125" t="s">
        <v>264</v>
      </c>
      <c r="J196" s="127" t="s">
        <v>694</v>
      </c>
      <c r="K196" s="126">
        <v>4</v>
      </c>
      <c r="L196" s="127" t="s">
        <v>694</v>
      </c>
    </row>
    <row r="197" spans="1:12" x14ac:dyDescent="0.25">
      <c r="A197" t="s">
        <v>204</v>
      </c>
      <c r="B197" s="149">
        <v>4475</v>
      </c>
      <c r="C197" s="3">
        <v>-5.1906779661016998E-2</v>
      </c>
      <c r="D197">
        <v>22.4</v>
      </c>
      <c r="E197" s="4">
        <v>44766</v>
      </c>
      <c r="F197" s="7">
        <v>5.3</v>
      </c>
      <c r="G197" s="6">
        <v>371595708</v>
      </c>
      <c r="I197" s="125" t="s">
        <v>266</v>
      </c>
      <c r="J197" s="127" t="s">
        <v>694</v>
      </c>
      <c r="K197" s="126">
        <v>3</v>
      </c>
      <c r="L197" s="127" t="s">
        <v>694</v>
      </c>
    </row>
    <row r="198" spans="1:12" x14ac:dyDescent="0.25">
      <c r="A198" t="s">
        <v>205</v>
      </c>
      <c r="B198" s="149">
        <v>208497</v>
      </c>
      <c r="C198" s="3">
        <v>-8.6865978205055098E-3</v>
      </c>
      <c r="D198">
        <v>19.100000000000001</v>
      </c>
      <c r="E198" s="4">
        <v>48923</v>
      </c>
      <c r="F198" s="7">
        <v>6.9</v>
      </c>
      <c r="G198" s="6">
        <v>14433871826</v>
      </c>
      <c r="I198" s="125" t="s">
        <v>267</v>
      </c>
      <c r="J198" s="127" t="s">
        <v>694</v>
      </c>
      <c r="K198" s="126">
        <v>0</v>
      </c>
      <c r="L198" s="127" t="s">
        <v>694</v>
      </c>
    </row>
    <row r="199" spans="1:12" x14ac:dyDescent="0.25">
      <c r="A199" t="s">
        <v>207</v>
      </c>
      <c r="B199" s="149">
        <v>3460</v>
      </c>
      <c r="C199" s="3">
        <v>5.9075604530149997E-2</v>
      </c>
      <c r="D199">
        <v>6</v>
      </c>
      <c r="E199" s="4">
        <v>87700</v>
      </c>
      <c r="F199" s="3">
        <v>4.2</v>
      </c>
      <c r="G199" s="6">
        <v>1038491369</v>
      </c>
      <c r="I199" s="125" t="s">
        <v>269</v>
      </c>
      <c r="J199" s="127" t="s">
        <v>694</v>
      </c>
      <c r="K199" s="126">
        <v>2</v>
      </c>
      <c r="L199" s="127" t="s">
        <v>694</v>
      </c>
    </row>
    <row r="200" spans="1:12" x14ac:dyDescent="0.25">
      <c r="A200" t="s">
        <v>209</v>
      </c>
      <c r="B200" s="149">
        <v>7935</v>
      </c>
      <c r="C200" s="3">
        <v>2.55913144629701E-2</v>
      </c>
      <c r="D200">
        <v>9</v>
      </c>
      <c r="E200" s="4">
        <v>64478</v>
      </c>
      <c r="F200" s="7">
        <v>4.2</v>
      </c>
      <c r="G200" s="6">
        <v>1410925482</v>
      </c>
      <c r="I200" s="125" t="s">
        <v>270</v>
      </c>
      <c r="J200" s="127" t="s">
        <v>694</v>
      </c>
      <c r="K200" s="126">
        <v>7</v>
      </c>
      <c r="L200" s="127" t="s">
        <v>694</v>
      </c>
    </row>
    <row r="201" spans="1:12" x14ac:dyDescent="0.25">
      <c r="A201" t="s">
        <v>210</v>
      </c>
      <c r="B201" s="149">
        <v>36</v>
      </c>
      <c r="C201" s="3">
        <v>3</v>
      </c>
      <c r="D201">
        <v>0</v>
      </c>
      <c r="E201" s="4" t="e">
        <v>#N/A</v>
      </c>
      <c r="F201" s="7">
        <v>6.9</v>
      </c>
      <c r="G201" s="6">
        <v>407658</v>
      </c>
      <c r="I201" s="125" t="s">
        <v>275</v>
      </c>
      <c r="J201" s="127" t="s">
        <v>694</v>
      </c>
      <c r="K201" s="126">
        <v>3</v>
      </c>
      <c r="L201" s="127" t="s">
        <v>694</v>
      </c>
    </row>
    <row r="202" spans="1:12" x14ac:dyDescent="0.25">
      <c r="A202" t="s">
        <v>211</v>
      </c>
      <c r="B202" s="149">
        <v>7330</v>
      </c>
      <c r="C202" s="3">
        <v>1.1034482758620699E-2</v>
      </c>
      <c r="D202">
        <v>37.9</v>
      </c>
      <c r="E202" s="4">
        <v>31573</v>
      </c>
      <c r="F202" s="7">
        <v>6.5</v>
      </c>
      <c r="G202" s="6">
        <v>1712027119</v>
      </c>
      <c r="I202" s="125" t="s">
        <v>276</v>
      </c>
      <c r="J202" s="127" t="s">
        <v>694</v>
      </c>
      <c r="K202" s="126">
        <v>1</v>
      </c>
      <c r="L202" s="127" t="s">
        <v>694</v>
      </c>
    </row>
    <row r="203" spans="1:12" x14ac:dyDescent="0.25">
      <c r="A203" t="s">
        <v>212</v>
      </c>
      <c r="B203" s="149">
        <v>335</v>
      </c>
      <c r="C203" s="3">
        <v>-1.7595307917888599E-2</v>
      </c>
      <c r="D203">
        <v>23.9</v>
      </c>
      <c r="E203" s="4">
        <v>93125</v>
      </c>
      <c r="F203" s="7">
        <v>4.5999999999999996</v>
      </c>
      <c r="G203" s="6">
        <v>36901888</v>
      </c>
      <c r="I203" s="125" t="s">
        <v>277</v>
      </c>
      <c r="J203" s="127" t="s">
        <v>694</v>
      </c>
      <c r="K203" s="126">
        <v>3</v>
      </c>
      <c r="L203" s="127" t="s">
        <v>694</v>
      </c>
    </row>
    <row r="204" spans="1:12" x14ac:dyDescent="0.25">
      <c r="A204" t="s">
        <v>214</v>
      </c>
      <c r="B204" s="149">
        <v>380583</v>
      </c>
      <c r="C204" s="3">
        <v>3.3176603449867302E-2</v>
      </c>
      <c r="D204">
        <v>15.6</v>
      </c>
      <c r="E204" s="4">
        <v>56830</v>
      </c>
      <c r="F204" s="7">
        <v>5</v>
      </c>
      <c r="G204" s="6">
        <v>43091786266</v>
      </c>
      <c r="I204" s="125" t="s">
        <v>278</v>
      </c>
      <c r="J204" s="127" t="s">
        <v>695</v>
      </c>
      <c r="K204" s="126">
        <v>13</v>
      </c>
      <c r="L204" s="127" t="s">
        <v>694</v>
      </c>
    </row>
    <row r="205" spans="1:12" x14ac:dyDescent="0.25">
      <c r="A205" t="s">
        <v>215</v>
      </c>
      <c r="B205" s="149">
        <v>272</v>
      </c>
      <c r="C205" s="3">
        <v>-0.18562874251497</v>
      </c>
      <c r="D205">
        <v>47.1</v>
      </c>
      <c r="E205" s="4">
        <v>24125</v>
      </c>
      <c r="F205" s="7">
        <v>5.3</v>
      </c>
      <c r="G205" s="6">
        <v>27663699</v>
      </c>
      <c r="I205" s="125" t="s">
        <v>279</v>
      </c>
      <c r="J205" s="127" t="s">
        <v>694</v>
      </c>
      <c r="K205" s="126">
        <v>4</v>
      </c>
      <c r="L205" s="127" t="s">
        <v>694</v>
      </c>
    </row>
    <row r="206" spans="1:12" x14ac:dyDescent="0.25">
      <c r="A206" t="s">
        <v>216</v>
      </c>
      <c r="B206" s="149">
        <v>2191</v>
      </c>
      <c r="C206" s="3">
        <v>0.17669172932330801</v>
      </c>
      <c r="D206">
        <v>17.399999999999999</v>
      </c>
      <c r="E206" s="4">
        <v>52159</v>
      </c>
      <c r="F206" s="7">
        <v>4.3</v>
      </c>
      <c r="G206" s="6">
        <v>254205997</v>
      </c>
      <c r="I206" s="125" t="s">
        <v>280</v>
      </c>
      <c r="J206" s="127" t="s">
        <v>694</v>
      </c>
      <c r="K206" s="126">
        <v>1</v>
      </c>
      <c r="L206" s="127" t="s">
        <v>694</v>
      </c>
    </row>
    <row r="207" spans="1:12" x14ac:dyDescent="0.25">
      <c r="A207" t="s">
        <v>217</v>
      </c>
      <c r="B207" s="149">
        <v>1720</v>
      </c>
      <c r="C207" s="3">
        <v>0.42857142857142899</v>
      </c>
      <c r="D207">
        <v>1.8</v>
      </c>
      <c r="E207" s="4">
        <v>66750</v>
      </c>
      <c r="F207" s="7">
        <v>4.7</v>
      </c>
      <c r="G207" s="6">
        <v>201619029</v>
      </c>
      <c r="I207" s="125" t="s">
        <v>281</v>
      </c>
      <c r="J207" s="127" t="s">
        <v>694</v>
      </c>
      <c r="K207" s="126">
        <v>5</v>
      </c>
      <c r="L207" s="127" t="s">
        <v>694</v>
      </c>
    </row>
    <row r="208" spans="1:12" x14ac:dyDescent="0.25">
      <c r="A208" t="s">
        <v>218</v>
      </c>
      <c r="B208" s="149">
        <v>67598</v>
      </c>
      <c r="C208" s="3">
        <v>5.84348479629224E-2</v>
      </c>
      <c r="D208">
        <v>11.3</v>
      </c>
      <c r="E208" s="4">
        <v>62332</v>
      </c>
      <c r="F208" s="7">
        <v>4.8</v>
      </c>
      <c r="G208" s="6">
        <v>6683577281</v>
      </c>
      <c r="I208" s="125" t="s">
        <v>282</v>
      </c>
      <c r="J208" s="127" t="s">
        <v>694</v>
      </c>
      <c r="K208" s="126">
        <v>5</v>
      </c>
      <c r="L208" s="127" t="s">
        <v>694</v>
      </c>
    </row>
    <row r="209" spans="1:12" x14ac:dyDescent="0.25">
      <c r="A209" t="s">
        <v>219</v>
      </c>
      <c r="B209" s="149">
        <v>4131</v>
      </c>
      <c r="C209" s="3">
        <v>5.0076258261311603E-2</v>
      </c>
      <c r="D209">
        <v>19.3</v>
      </c>
      <c r="E209" s="4">
        <v>36158</v>
      </c>
      <c r="F209" s="7">
        <v>4.3</v>
      </c>
      <c r="G209" s="6">
        <v>792190519</v>
      </c>
      <c r="I209" s="125" t="s">
        <v>284</v>
      </c>
      <c r="J209" s="127" t="s">
        <v>694</v>
      </c>
      <c r="K209" s="126">
        <v>4</v>
      </c>
      <c r="L209" s="127" t="s">
        <v>694</v>
      </c>
    </row>
    <row r="210" spans="1:12" x14ac:dyDescent="0.25">
      <c r="A210" t="s">
        <v>220</v>
      </c>
      <c r="B210" s="149">
        <v>2409</v>
      </c>
      <c r="C210" s="3">
        <v>7.1619217081850595E-2</v>
      </c>
      <c r="D210">
        <v>13.7</v>
      </c>
      <c r="E210" s="4">
        <v>58472</v>
      </c>
      <c r="F210" s="7">
        <v>4.8</v>
      </c>
      <c r="G210" s="6">
        <v>168437744</v>
      </c>
      <c r="I210" s="125" t="s">
        <v>285</v>
      </c>
      <c r="J210" s="127" t="s">
        <v>695</v>
      </c>
      <c r="K210" s="126">
        <v>12</v>
      </c>
      <c r="L210" s="127" t="s">
        <v>694</v>
      </c>
    </row>
    <row r="211" spans="1:12" x14ac:dyDescent="0.25">
      <c r="A211" t="s">
        <v>221</v>
      </c>
      <c r="B211" s="149">
        <v>1375</v>
      </c>
      <c r="C211" s="3">
        <v>0.22222222222222199</v>
      </c>
      <c r="D211">
        <v>18.100000000000001</v>
      </c>
      <c r="E211" s="4">
        <v>40833</v>
      </c>
      <c r="F211" s="7">
        <v>4.8</v>
      </c>
      <c r="G211" s="6">
        <v>48151029</v>
      </c>
      <c r="I211" s="154" t="s">
        <v>286</v>
      </c>
      <c r="J211" s="127" t="s">
        <v>694</v>
      </c>
      <c r="K211" s="126">
        <v>10</v>
      </c>
      <c r="L211" s="127" t="s">
        <v>1176</v>
      </c>
    </row>
    <row r="212" spans="1:12" x14ac:dyDescent="0.25">
      <c r="A212" t="s">
        <v>222</v>
      </c>
      <c r="B212" s="149">
        <v>1114</v>
      </c>
      <c r="C212" s="3">
        <v>-0.114467408585056</v>
      </c>
      <c r="D212">
        <v>26.3</v>
      </c>
      <c r="E212" s="4">
        <v>43229</v>
      </c>
      <c r="F212" s="7">
        <v>5.0999999999999996</v>
      </c>
      <c r="G212" s="6">
        <v>57014606</v>
      </c>
      <c r="I212" s="125" t="s">
        <v>287</v>
      </c>
      <c r="J212" s="127" t="s">
        <v>694</v>
      </c>
      <c r="K212" s="126">
        <v>2</v>
      </c>
      <c r="L212" s="127" t="s">
        <v>694</v>
      </c>
    </row>
    <row r="213" spans="1:12" x14ac:dyDescent="0.25">
      <c r="A213" t="s">
        <v>223</v>
      </c>
      <c r="B213" s="149">
        <v>33135</v>
      </c>
      <c r="C213" s="3">
        <v>0.35949616378779797</v>
      </c>
      <c r="D213">
        <v>11.6</v>
      </c>
      <c r="E213" s="4">
        <v>85047</v>
      </c>
      <c r="F213" s="7">
        <v>4.0999999999999996</v>
      </c>
      <c r="G213" s="6">
        <v>5132178735</v>
      </c>
      <c r="I213" s="125" t="s">
        <v>288</v>
      </c>
      <c r="J213" s="127" t="s">
        <v>694</v>
      </c>
      <c r="K213" s="126">
        <v>4</v>
      </c>
      <c r="L213" s="127" t="s">
        <v>694</v>
      </c>
    </row>
    <row r="214" spans="1:12" x14ac:dyDescent="0.25">
      <c r="A214" t="s">
        <v>224</v>
      </c>
      <c r="B214" s="149">
        <v>3735</v>
      </c>
      <c r="C214" s="3">
        <v>-6.1321940185976399E-2</v>
      </c>
      <c r="D214">
        <v>11.3</v>
      </c>
      <c r="E214" s="4">
        <v>60395</v>
      </c>
      <c r="F214" s="7">
        <v>5</v>
      </c>
      <c r="G214" s="6" t="e">
        <v>#N/A</v>
      </c>
      <c r="I214" s="125" t="s">
        <v>290</v>
      </c>
      <c r="J214" s="127" t="s">
        <v>694</v>
      </c>
      <c r="K214" s="126">
        <v>2</v>
      </c>
      <c r="L214" s="127" t="s">
        <v>694</v>
      </c>
    </row>
    <row r="215" spans="1:12" x14ac:dyDescent="0.25">
      <c r="A215" t="s">
        <v>225</v>
      </c>
      <c r="B215" s="149">
        <v>1134</v>
      </c>
      <c r="C215" s="3">
        <v>0.62231759656652397</v>
      </c>
      <c r="D215">
        <v>48.8</v>
      </c>
      <c r="E215" s="4">
        <v>34773</v>
      </c>
      <c r="F215" s="7">
        <v>4.5999999999999996</v>
      </c>
      <c r="G215" s="6">
        <v>28344381</v>
      </c>
      <c r="I215" s="125" t="s">
        <v>291</v>
      </c>
      <c r="J215" s="127" t="s">
        <v>695</v>
      </c>
      <c r="K215" s="126">
        <v>3</v>
      </c>
      <c r="L215" s="127" t="s">
        <v>694</v>
      </c>
    </row>
    <row r="216" spans="1:12" x14ac:dyDescent="0.25">
      <c r="A216" t="s">
        <v>226</v>
      </c>
      <c r="B216" s="149">
        <v>30859</v>
      </c>
      <c r="C216" s="3">
        <v>0.100221049629207</v>
      </c>
      <c r="D216">
        <v>8.4</v>
      </c>
      <c r="E216" s="4">
        <v>70007</v>
      </c>
      <c r="F216" s="7">
        <v>4.0999999999999996</v>
      </c>
      <c r="G216" s="6">
        <v>5067660441</v>
      </c>
      <c r="I216" s="125" t="s">
        <v>293</v>
      </c>
      <c r="J216" s="127" t="s">
        <v>695</v>
      </c>
      <c r="K216" s="126">
        <v>13</v>
      </c>
      <c r="L216" s="127" t="s">
        <v>694</v>
      </c>
    </row>
    <row r="217" spans="1:12" x14ac:dyDescent="0.25">
      <c r="A217" t="s">
        <v>227</v>
      </c>
      <c r="B217" s="149">
        <v>850</v>
      </c>
      <c r="C217" s="3">
        <v>-0.216589861751152</v>
      </c>
      <c r="D217">
        <v>35.1</v>
      </c>
      <c r="E217" s="4">
        <v>32895</v>
      </c>
      <c r="F217" s="7">
        <v>6.3</v>
      </c>
      <c r="G217" s="6">
        <v>98332644</v>
      </c>
      <c r="I217" s="125" t="s">
        <v>296</v>
      </c>
      <c r="J217" s="127" t="s">
        <v>695</v>
      </c>
      <c r="K217" s="126">
        <v>11</v>
      </c>
      <c r="L217" s="127" t="s">
        <v>694</v>
      </c>
    </row>
    <row r="218" spans="1:12" x14ac:dyDescent="0.25">
      <c r="A218" t="s">
        <v>228</v>
      </c>
      <c r="B218" s="149">
        <v>226097</v>
      </c>
      <c r="C218" s="3">
        <v>5.6286177464038599E-2</v>
      </c>
      <c r="D218">
        <v>13.1</v>
      </c>
      <c r="E218" s="4">
        <v>56819</v>
      </c>
      <c r="F218" s="7">
        <v>5.2</v>
      </c>
      <c r="G218" s="6">
        <v>21118753121</v>
      </c>
      <c r="I218" s="125" t="s">
        <v>301</v>
      </c>
      <c r="J218" s="127" t="s">
        <v>695</v>
      </c>
      <c r="K218" s="126">
        <v>3</v>
      </c>
      <c r="L218" s="127" t="s">
        <v>694</v>
      </c>
    </row>
    <row r="219" spans="1:12" x14ac:dyDescent="0.25">
      <c r="A219" t="s">
        <v>229</v>
      </c>
      <c r="B219" s="149">
        <v>774</v>
      </c>
      <c r="C219" s="3">
        <v>-0.26003824091778199</v>
      </c>
      <c r="D219">
        <v>23.1</v>
      </c>
      <c r="E219" s="4">
        <v>33162</v>
      </c>
      <c r="F219" s="7">
        <v>6.3</v>
      </c>
      <c r="G219" s="6">
        <v>50355607</v>
      </c>
      <c r="I219" s="125" t="s">
        <v>302</v>
      </c>
      <c r="J219" s="127" t="s">
        <v>694</v>
      </c>
      <c r="K219" s="126">
        <v>2</v>
      </c>
      <c r="L219" s="127" t="s">
        <v>694</v>
      </c>
    </row>
    <row r="220" spans="1:12" x14ac:dyDescent="0.25">
      <c r="A220" t="s">
        <v>230</v>
      </c>
      <c r="B220" s="149">
        <v>79483</v>
      </c>
      <c r="C220" s="3">
        <v>6.8592785792070607E-2</v>
      </c>
      <c r="D220">
        <v>14.4</v>
      </c>
      <c r="E220" s="4">
        <v>52990</v>
      </c>
      <c r="F220" s="7">
        <v>5.2</v>
      </c>
      <c r="G220" s="6">
        <v>7156028883</v>
      </c>
      <c r="I220" s="125" t="s">
        <v>303</v>
      </c>
      <c r="J220" s="127" t="s">
        <v>694</v>
      </c>
      <c r="K220" s="126">
        <v>1</v>
      </c>
      <c r="L220" s="127" t="s">
        <v>694</v>
      </c>
    </row>
    <row r="221" spans="1:12" x14ac:dyDescent="0.25">
      <c r="A221" t="s">
        <v>231</v>
      </c>
      <c r="B221" s="149">
        <v>10584</v>
      </c>
      <c r="C221" s="3">
        <v>-8.7664856477889797E-2</v>
      </c>
      <c r="D221">
        <v>13.9</v>
      </c>
      <c r="E221" s="4">
        <v>51599</v>
      </c>
      <c r="F221" s="7">
        <v>4.4000000000000004</v>
      </c>
      <c r="G221" s="6">
        <v>974357004</v>
      </c>
      <c r="I221" s="125" t="s">
        <v>304</v>
      </c>
      <c r="J221" s="127" t="s">
        <v>695</v>
      </c>
      <c r="K221" s="126">
        <v>9</v>
      </c>
      <c r="L221" s="127" t="s">
        <v>694</v>
      </c>
    </row>
    <row r="222" spans="1:12" x14ac:dyDescent="0.25">
      <c r="A222" t="s">
        <v>232</v>
      </c>
      <c r="B222" s="149">
        <v>238</v>
      </c>
      <c r="C222" s="3">
        <v>-0.23961661341852999</v>
      </c>
      <c r="D222">
        <v>0.8</v>
      </c>
      <c r="E222" s="4">
        <v>70714</v>
      </c>
      <c r="F222" s="7">
        <v>4.4000000000000004</v>
      </c>
      <c r="G222" s="6">
        <v>34749698</v>
      </c>
      <c r="I222" s="125" t="s">
        <v>305</v>
      </c>
      <c r="J222" s="127" t="s">
        <v>694</v>
      </c>
      <c r="K222" s="126">
        <v>6</v>
      </c>
      <c r="L222" s="127" t="s">
        <v>694</v>
      </c>
    </row>
    <row r="223" spans="1:12" x14ac:dyDescent="0.25">
      <c r="A223" t="s">
        <v>233</v>
      </c>
      <c r="B223" s="149">
        <v>660</v>
      </c>
      <c r="C223" s="3">
        <v>0.38655462184874001</v>
      </c>
      <c r="D223">
        <v>36.1</v>
      </c>
      <c r="E223" s="4">
        <v>25313</v>
      </c>
      <c r="F223" s="7">
        <v>9.5</v>
      </c>
      <c r="G223" s="6">
        <v>18171810</v>
      </c>
      <c r="I223" s="125" t="s">
        <v>306</v>
      </c>
      <c r="J223" s="127" t="s">
        <v>694</v>
      </c>
      <c r="K223" s="126">
        <v>4</v>
      </c>
      <c r="L223" s="127" t="s">
        <v>694</v>
      </c>
    </row>
    <row r="224" spans="1:12" x14ac:dyDescent="0.25">
      <c r="A224" t="s">
        <v>234</v>
      </c>
      <c r="B224" s="149">
        <v>8684</v>
      </c>
      <c r="C224" s="3">
        <v>0.26866325785244699</v>
      </c>
      <c r="D224">
        <v>9.4</v>
      </c>
      <c r="E224" s="4">
        <v>89073</v>
      </c>
      <c r="F224" s="7">
        <v>5.3000000000000007</v>
      </c>
      <c r="G224" s="6">
        <v>710438053</v>
      </c>
      <c r="I224" s="125" t="s">
        <v>307</v>
      </c>
      <c r="J224" s="127" t="s">
        <v>694</v>
      </c>
      <c r="K224" s="126">
        <v>4</v>
      </c>
      <c r="L224" s="127" t="s">
        <v>694</v>
      </c>
    </row>
    <row r="225" spans="1:12" x14ac:dyDescent="0.25">
      <c r="A225" t="s">
        <v>235</v>
      </c>
      <c r="B225" s="149">
        <v>1872</v>
      </c>
      <c r="C225" s="3">
        <v>0.32954545454545398</v>
      </c>
      <c r="D225">
        <v>9.6</v>
      </c>
      <c r="E225" s="4">
        <v>42885</v>
      </c>
      <c r="F225" s="7">
        <v>4.5999999999999996</v>
      </c>
      <c r="G225" s="6">
        <v>97837744</v>
      </c>
      <c r="I225" s="125" t="s">
        <v>308</v>
      </c>
      <c r="J225" s="127" t="s">
        <v>695</v>
      </c>
      <c r="K225" s="126">
        <v>4</v>
      </c>
      <c r="L225" s="127" t="s">
        <v>694</v>
      </c>
    </row>
    <row r="226" spans="1:12" x14ac:dyDescent="0.25">
      <c r="A226" t="s">
        <v>236</v>
      </c>
      <c r="B226" s="149">
        <v>142</v>
      </c>
      <c r="C226" s="3">
        <v>0.20338983050847501</v>
      </c>
      <c r="D226">
        <v>23.2</v>
      </c>
      <c r="E226" s="4" t="e">
        <v>#N/A</v>
      </c>
      <c r="F226" s="7">
        <v>6.9</v>
      </c>
      <c r="G226" s="6">
        <v>15549077</v>
      </c>
      <c r="I226" s="125" t="s">
        <v>309</v>
      </c>
      <c r="J226" s="127" t="s">
        <v>694</v>
      </c>
      <c r="K226" s="126">
        <v>8</v>
      </c>
      <c r="L226" s="127" t="s">
        <v>694</v>
      </c>
    </row>
    <row r="227" spans="1:12" x14ac:dyDescent="0.25">
      <c r="A227" t="s">
        <v>237</v>
      </c>
      <c r="B227" s="149">
        <v>33214</v>
      </c>
      <c r="C227" s="3">
        <v>-6.2598780763152007E-2</v>
      </c>
      <c r="D227">
        <v>24.1</v>
      </c>
      <c r="E227" s="4">
        <v>39562</v>
      </c>
      <c r="F227" s="7">
        <v>5.0999999999999996</v>
      </c>
      <c r="G227" s="6">
        <v>2596802743</v>
      </c>
      <c r="I227" s="125" t="s">
        <v>310</v>
      </c>
      <c r="J227" s="127" t="s">
        <v>694</v>
      </c>
      <c r="K227" s="126">
        <v>1</v>
      </c>
      <c r="L227" s="127" t="s">
        <v>694</v>
      </c>
    </row>
    <row r="228" spans="1:12" x14ac:dyDescent="0.25">
      <c r="A228" t="s">
        <v>238</v>
      </c>
      <c r="B228" s="149">
        <v>439</v>
      </c>
      <c r="C228" s="3">
        <v>0.47811447811447799</v>
      </c>
      <c r="D228">
        <v>8</v>
      </c>
      <c r="E228" s="4">
        <v>44583</v>
      </c>
      <c r="F228" s="7">
        <v>3.7</v>
      </c>
      <c r="G228" s="6">
        <v>33920568</v>
      </c>
      <c r="I228" s="125" t="s">
        <v>312</v>
      </c>
      <c r="J228" s="127" t="s">
        <v>694</v>
      </c>
      <c r="K228" s="126">
        <v>6</v>
      </c>
      <c r="L228" s="127" t="s">
        <v>694</v>
      </c>
    </row>
    <row r="229" spans="1:12" x14ac:dyDescent="0.25">
      <c r="A229" t="s">
        <v>240</v>
      </c>
      <c r="B229" s="149">
        <v>8089</v>
      </c>
      <c r="C229" s="3">
        <v>-6.0183571511560403E-2</v>
      </c>
      <c r="D229">
        <v>13.4</v>
      </c>
      <c r="E229" s="4">
        <v>41977</v>
      </c>
      <c r="F229" s="7">
        <v>6.9</v>
      </c>
      <c r="G229" s="6">
        <v>1199358361</v>
      </c>
      <c r="I229" s="125" t="s">
        <v>313</v>
      </c>
      <c r="J229" s="127" t="s">
        <v>694</v>
      </c>
      <c r="K229" s="126">
        <v>5</v>
      </c>
      <c r="L229" s="127" t="s">
        <v>694</v>
      </c>
    </row>
    <row r="230" spans="1:12" x14ac:dyDescent="0.25">
      <c r="A230" t="s">
        <v>241</v>
      </c>
      <c r="B230" s="149">
        <v>16793</v>
      </c>
      <c r="C230" s="3">
        <v>0.15495185694635499</v>
      </c>
      <c r="D230">
        <v>23.7</v>
      </c>
      <c r="E230" s="4">
        <v>45152</v>
      </c>
      <c r="F230" s="7">
        <v>4.9000000000000004</v>
      </c>
      <c r="G230" s="6">
        <v>1343638060</v>
      </c>
      <c r="I230" s="125" t="s">
        <v>315</v>
      </c>
      <c r="J230" s="127" t="s">
        <v>694</v>
      </c>
      <c r="K230" s="126">
        <v>4</v>
      </c>
      <c r="L230" s="127" t="s">
        <v>694</v>
      </c>
    </row>
    <row r="231" spans="1:12" x14ac:dyDescent="0.25">
      <c r="A231" t="s">
        <v>242</v>
      </c>
      <c r="B231" s="149">
        <v>73</v>
      </c>
      <c r="C231" s="3" t="e">
        <v>#N/A</v>
      </c>
      <c r="D231">
        <v>0</v>
      </c>
      <c r="E231" s="4">
        <v>173750</v>
      </c>
      <c r="F231" s="7">
        <v>4.0999999999999996</v>
      </c>
      <c r="G231" s="6" t="e">
        <v>#N/A</v>
      </c>
      <c r="I231" s="125" t="s">
        <v>316</v>
      </c>
      <c r="J231" s="127" t="s">
        <v>694</v>
      </c>
      <c r="K231" s="126">
        <v>3</v>
      </c>
      <c r="L231" s="127" t="s">
        <v>694</v>
      </c>
    </row>
    <row r="232" spans="1:12" x14ac:dyDescent="0.25">
      <c r="A232" t="s">
        <v>243</v>
      </c>
      <c r="B232" s="149">
        <v>4898</v>
      </c>
      <c r="C232" s="3">
        <v>5.4694229112833802E-2</v>
      </c>
      <c r="D232">
        <v>9.3000000000000007</v>
      </c>
      <c r="E232" s="4">
        <v>70099</v>
      </c>
      <c r="F232" s="7">
        <v>5</v>
      </c>
      <c r="G232" s="6">
        <v>509591422</v>
      </c>
      <c r="I232" s="125" t="s">
        <v>317</v>
      </c>
      <c r="J232" s="127" t="s">
        <v>694</v>
      </c>
      <c r="K232" s="126">
        <v>4</v>
      </c>
      <c r="L232" s="127" t="s">
        <v>694</v>
      </c>
    </row>
    <row r="233" spans="1:12" x14ac:dyDescent="0.25">
      <c r="A233" t="s">
        <v>244</v>
      </c>
      <c r="B233" s="149">
        <v>2977</v>
      </c>
      <c r="C233" s="3">
        <v>1.0179843909060101E-2</v>
      </c>
      <c r="D233">
        <v>7.9</v>
      </c>
      <c r="E233" s="4">
        <v>45000</v>
      </c>
      <c r="F233" s="7">
        <v>5.0999999999999996</v>
      </c>
      <c r="G233" s="6">
        <v>278981531</v>
      </c>
      <c r="I233" s="125" t="s">
        <v>318</v>
      </c>
      <c r="J233" s="127" t="s">
        <v>695</v>
      </c>
      <c r="K233" s="126">
        <v>6</v>
      </c>
      <c r="L233" s="127" t="s">
        <v>694</v>
      </c>
    </row>
    <row r="234" spans="1:12" x14ac:dyDescent="0.25">
      <c r="A234" t="s">
        <v>245</v>
      </c>
      <c r="B234" s="149">
        <v>536</v>
      </c>
      <c r="C234" s="3">
        <v>-0.337453646477132</v>
      </c>
      <c r="D234">
        <v>17.7</v>
      </c>
      <c r="E234" s="4">
        <v>52917</v>
      </c>
      <c r="F234" s="7">
        <v>4.4000000000000004</v>
      </c>
      <c r="G234" s="6">
        <v>70695715</v>
      </c>
      <c r="I234" s="125" t="s">
        <v>319</v>
      </c>
      <c r="J234" s="127" t="s">
        <v>694</v>
      </c>
      <c r="K234" s="126">
        <v>3</v>
      </c>
      <c r="L234" s="127" t="s">
        <v>694</v>
      </c>
    </row>
    <row r="235" spans="1:12" x14ac:dyDescent="0.25">
      <c r="A235" t="s">
        <v>246</v>
      </c>
      <c r="B235" s="149">
        <v>60854</v>
      </c>
      <c r="C235" s="3">
        <v>4.0185973368887101E-2</v>
      </c>
      <c r="D235">
        <v>14.4</v>
      </c>
      <c r="E235" s="4">
        <v>60606</v>
      </c>
      <c r="F235" s="7">
        <v>4.0999999999999996</v>
      </c>
      <c r="G235" s="6">
        <v>5257557002</v>
      </c>
      <c r="I235" s="125" t="s">
        <v>323</v>
      </c>
      <c r="J235" s="127" t="s">
        <v>694</v>
      </c>
      <c r="K235" s="126">
        <v>1</v>
      </c>
      <c r="L235" s="127" t="s">
        <v>694</v>
      </c>
    </row>
    <row r="236" spans="1:12" x14ac:dyDescent="0.25">
      <c r="A236" t="s">
        <v>247</v>
      </c>
      <c r="B236" s="149">
        <v>3015</v>
      </c>
      <c r="C236" s="3">
        <v>0.60543130990415295</v>
      </c>
      <c r="D236">
        <v>22.1</v>
      </c>
      <c r="E236" s="4">
        <v>33514</v>
      </c>
      <c r="F236" s="7">
        <v>4.9000000000000004</v>
      </c>
      <c r="G236" s="6">
        <v>128882039</v>
      </c>
      <c r="I236" s="125" t="s">
        <v>324</v>
      </c>
      <c r="J236" s="127" t="s">
        <v>694</v>
      </c>
      <c r="K236" s="126">
        <v>3</v>
      </c>
      <c r="L236" s="127" t="s">
        <v>694</v>
      </c>
    </row>
    <row r="237" spans="1:12" x14ac:dyDescent="0.25">
      <c r="A237" t="s">
        <v>248</v>
      </c>
      <c r="B237" s="149">
        <v>20524</v>
      </c>
      <c r="C237" s="3">
        <v>-2.5404815043449401E-2</v>
      </c>
      <c r="D237">
        <v>21.4</v>
      </c>
      <c r="E237" s="4">
        <v>45766</v>
      </c>
      <c r="F237" s="7">
        <v>4.2</v>
      </c>
      <c r="G237" s="6">
        <v>1273100691</v>
      </c>
      <c r="I237" s="125" t="s">
        <v>325</v>
      </c>
      <c r="J237" s="127" t="s">
        <v>695</v>
      </c>
      <c r="K237" s="126">
        <v>8</v>
      </c>
      <c r="L237" s="127" t="s">
        <v>694</v>
      </c>
    </row>
    <row r="238" spans="1:12" x14ac:dyDescent="0.25">
      <c r="A238" t="s">
        <v>249</v>
      </c>
      <c r="B238" s="149">
        <v>889</v>
      </c>
      <c r="C238" s="3">
        <v>0.171277997364954</v>
      </c>
      <c r="D238">
        <v>24.5</v>
      </c>
      <c r="E238" s="4">
        <v>23333</v>
      </c>
      <c r="F238" s="7">
        <v>4.5</v>
      </c>
      <c r="G238" s="6">
        <v>23202921</v>
      </c>
      <c r="I238" s="125" t="s">
        <v>327</v>
      </c>
      <c r="J238" s="127" t="s">
        <v>694</v>
      </c>
      <c r="K238" s="126">
        <v>4</v>
      </c>
      <c r="L238" s="127" t="s">
        <v>694</v>
      </c>
    </row>
    <row r="239" spans="1:12" x14ac:dyDescent="0.25">
      <c r="A239" t="s">
        <v>250</v>
      </c>
      <c r="B239" s="149">
        <v>295483</v>
      </c>
      <c r="C239" s="3">
        <v>3.74522498736026E-2</v>
      </c>
      <c r="D239">
        <v>17.399999999999999</v>
      </c>
      <c r="E239" s="4">
        <v>51667</v>
      </c>
      <c r="F239" s="7">
        <v>5.7</v>
      </c>
      <c r="G239" s="6">
        <v>29552882234</v>
      </c>
      <c r="I239" s="125" t="s">
        <v>328</v>
      </c>
      <c r="J239" s="127" t="s">
        <v>694</v>
      </c>
      <c r="K239" s="126">
        <v>7</v>
      </c>
      <c r="L239" s="127" t="s">
        <v>694</v>
      </c>
    </row>
    <row r="240" spans="1:12" x14ac:dyDescent="0.25">
      <c r="A240" t="s">
        <v>252</v>
      </c>
      <c r="B240" s="149">
        <v>87815</v>
      </c>
      <c r="C240" s="3">
        <v>-2.8025280308145301E-2</v>
      </c>
      <c r="D240">
        <v>26.2</v>
      </c>
      <c r="E240" s="4">
        <v>44064</v>
      </c>
      <c r="F240" s="7">
        <v>5.3</v>
      </c>
      <c r="G240" s="6">
        <v>7704927371</v>
      </c>
      <c r="I240" s="125" t="s">
        <v>329</v>
      </c>
      <c r="J240" s="127" t="s">
        <v>694</v>
      </c>
      <c r="K240" s="126">
        <v>6</v>
      </c>
      <c r="L240" s="127" t="s">
        <v>694</v>
      </c>
    </row>
    <row r="241" spans="1:12" x14ac:dyDescent="0.25">
      <c r="A241" t="s">
        <v>253</v>
      </c>
      <c r="B241" s="149">
        <v>2764</v>
      </c>
      <c r="C241" s="3">
        <v>-6.4701653486700199E-3</v>
      </c>
      <c r="D241">
        <v>27.5</v>
      </c>
      <c r="E241" s="4">
        <v>31903</v>
      </c>
      <c r="F241" s="7">
        <v>5.1999999999999993</v>
      </c>
      <c r="G241" s="6">
        <v>120771249</v>
      </c>
      <c r="I241" s="125" t="s">
        <v>330</v>
      </c>
      <c r="J241" s="127" t="s">
        <v>695</v>
      </c>
      <c r="K241" s="126">
        <v>9</v>
      </c>
      <c r="L241" s="127" t="s">
        <v>694</v>
      </c>
    </row>
    <row r="242" spans="1:12" x14ac:dyDescent="0.25">
      <c r="A242" t="s">
        <v>254</v>
      </c>
      <c r="B242" s="149">
        <v>381</v>
      </c>
      <c r="C242" s="3">
        <v>-0.21118012422360199</v>
      </c>
      <c r="D242">
        <v>24.9</v>
      </c>
      <c r="E242" s="4">
        <v>36354</v>
      </c>
      <c r="F242" s="7">
        <v>5.3</v>
      </c>
      <c r="G242" s="6">
        <v>29116577</v>
      </c>
      <c r="I242" s="125" t="s">
        <v>334</v>
      </c>
      <c r="J242" s="127" t="s">
        <v>694</v>
      </c>
      <c r="K242" s="126">
        <v>4</v>
      </c>
      <c r="L242" s="127" t="s">
        <v>694</v>
      </c>
    </row>
    <row r="243" spans="1:12" x14ac:dyDescent="0.25">
      <c r="A243" t="s">
        <v>255</v>
      </c>
      <c r="B243" s="149">
        <v>577</v>
      </c>
      <c r="C243" s="3">
        <v>-0.40941658137154602</v>
      </c>
      <c r="D243">
        <v>19.100000000000001</v>
      </c>
      <c r="E243" s="4">
        <v>31528</v>
      </c>
      <c r="F243" s="7">
        <v>5.4</v>
      </c>
      <c r="G243" s="6">
        <v>45357341</v>
      </c>
      <c r="I243" s="125" t="s">
        <v>335</v>
      </c>
      <c r="J243" s="127" t="s">
        <v>695</v>
      </c>
      <c r="K243" s="126">
        <v>13</v>
      </c>
      <c r="L243" s="127" t="s">
        <v>694</v>
      </c>
    </row>
    <row r="244" spans="1:12" x14ac:dyDescent="0.25">
      <c r="A244" t="s">
        <v>256</v>
      </c>
      <c r="B244" s="149">
        <v>537113</v>
      </c>
      <c r="C244" s="3">
        <v>3.8507570616225499E-2</v>
      </c>
      <c r="D244">
        <v>14.5</v>
      </c>
      <c r="E244" s="4">
        <v>58646</v>
      </c>
      <c r="F244" s="7">
        <v>5.7</v>
      </c>
      <c r="G244" s="6">
        <v>55175272525</v>
      </c>
      <c r="I244" s="154" t="s">
        <v>336</v>
      </c>
      <c r="J244" s="127" t="s">
        <v>694</v>
      </c>
      <c r="K244" s="126">
        <v>2</v>
      </c>
      <c r="L244" s="127" t="s">
        <v>1176</v>
      </c>
    </row>
    <row r="245" spans="1:12" x14ac:dyDescent="0.25">
      <c r="A245" t="s">
        <v>257</v>
      </c>
      <c r="B245" s="149">
        <v>49291</v>
      </c>
      <c r="C245" s="3">
        <v>-5.7533460803059301E-2</v>
      </c>
      <c r="D245">
        <v>26.2</v>
      </c>
      <c r="E245" s="4">
        <v>37832</v>
      </c>
      <c r="F245" s="7">
        <v>7.5</v>
      </c>
      <c r="G245" s="6">
        <v>4111783760</v>
      </c>
      <c r="I245" s="125" t="s">
        <v>340</v>
      </c>
      <c r="J245" s="127" t="s">
        <v>694</v>
      </c>
      <c r="K245" s="126">
        <v>3</v>
      </c>
      <c r="L245" s="127" t="s">
        <v>694</v>
      </c>
    </row>
    <row r="246" spans="1:12" x14ac:dyDescent="0.25">
      <c r="A246" t="s">
        <v>258</v>
      </c>
      <c r="B246" s="149">
        <v>202</v>
      </c>
      <c r="C246" s="3">
        <v>-7.3394495412843999E-2</v>
      </c>
      <c r="D246">
        <v>5.9</v>
      </c>
      <c r="E246" s="4">
        <v>54297</v>
      </c>
      <c r="F246" s="7">
        <v>7.5</v>
      </c>
      <c r="G246" s="6">
        <v>15634104</v>
      </c>
      <c r="I246" s="125" t="s">
        <v>341</v>
      </c>
      <c r="J246" s="127" t="s">
        <v>694</v>
      </c>
      <c r="K246" s="126">
        <v>6</v>
      </c>
      <c r="L246" s="127" t="s">
        <v>694</v>
      </c>
    </row>
    <row r="247" spans="1:12" x14ac:dyDescent="0.25">
      <c r="A247" t="s">
        <v>259</v>
      </c>
      <c r="B247" s="149">
        <v>191</v>
      </c>
      <c r="C247" s="3">
        <v>-0.53300733496332497</v>
      </c>
      <c r="D247">
        <v>12.6</v>
      </c>
      <c r="E247" s="4">
        <v>35208</v>
      </c>
      <c r="F247" s="7">
        <v>5.7</v>
      </c>
      <c r="G247" s="6">
        <v>13897400</v>
      </c>
      <c r="I247" s="125" t="s">
        <v>343</v>
      </c>
      <c r="J247" s="127" t="s">
        <v>694</v>
      </c>
      <c r="K247" s="126">
        <v>5</v>
      </c>
      <c r="L247" s="127" t="s">
        <v>694</v>
      </c>
    </row>
    <row r="248" spans="1:12" x14ac:dyDescent="0.25">
      <c r="A248" t="s">
        <v>260</v>
      </c>
      <c r="B248" s="149">
        <v>6098</v>
      </c>
      <c r="C248" s="3">
        <v>-4.7336353694735198E-2</v>
      </c>
      <c r="D248">
        <v>25.7</v>
      </c>
      <c r="E248" s="4">
        <v>32224</v>
      </c>
      <c r="F248" s="7">
        <v>7.3</v>
      </c>
      <c r="G248" s="6">
        <v>311729614</v>
      </c>
      <c r="I248" s="125" t="s">
        <v>344</v>
      </c>
      <c r="J248" s="127" t="s">
        <v>695</v>
      </c>
      <c r="K248" s="126">
        <v>12</v>
      </c>
      <c r="L248" s="127" t="s">
        <v>694</v>
      </c>
    </row>
    <row r="249" spans="1:12" x14ac:dyDescent="0.25">
      <c r="A249" t="s">
        <v>263</v>
      </c>
      <c r="B249" s="149">
        <v>536</v>
      </c>
      <c r="C249" s="3">
        <v>-7.9037800687285206E-2</v>
      </c>
      <c r="D249">
        <v>6.1</v>
      </c>
      <c r="E249" s="4">
        <v>55000</v>
      </c>
      <c r="F249" s="7">
        <v>4.7</v>
      </c>
      <c r="G249" s="6">
        <v>35231655</v>
      </c>
      <c r="I249" s="125" t="s">
        <v>345</v>
      </c>
      <c r="J249" s="127" t="s">
        <v>695</v>
      </c>
      <c r="K249" s="126">
        <v>6</v>
      </c>
      <c r="L249" s="127" t="s">
        <v>694</v>
      </c>
    </row>
    <row r="250" spans="1:12" x14ac:dyDescent="0.25">
      <c r="A250" t="s">
        <v>264</v>
      </c>
      <c r="B250" s="149">
        <v>133074</v>
      </c>
      <c r="C250" s="3">
        <v>3.3560383059035498E-2</v>
      </c>
      <c r="D250">
        <v>14.9</v>
      </c>
      <c r="E250" s="4">
        <v>59676</v>
      </c>
      <c r="F250" s="7">
        <v>5.4</v>
      </c>
      <c r="G250" s="6">
        <v>9703303303</v>
      </c>
      <c r="I250" s="125" t="s">
        <v>346</v>
      </c>
      <c r="J250" s="127" t="s">
        <v>694</v>
      </c>
      <c r="K250" s="126">
        <v>5</v>
      </c>
      <c r="L250" s="127" t="s">
        <v>694</v>
      </c>
    </row>
    <row r="251" spans="1:12" x14ac:dyDescent="0.25">
      <c r="A251" t="s">
        <v>265</v>
      </c>
      <c r="B251" s="149">
        <v>164</v>
      </c>
      <c r="C251" s="3">
        <v>0.32258064516128998</v>
      </c>
      <c r="D251">
        <v>19.5</v>
      </c>
      <c r="E251" s="4">
        <v>66250</v>
      </c>
      <c r="F251" s="7">
        <v>4.55</v>
      </c>
      <c r="G251" s="6">
        <v>15286742</v>
      </c>
      <c r="I251" s="125" t="s">
        <v>347</v>
      </c>
      <c r="J251" s="127" t="s">
        <v>694</v>
      </c>
      <c r="K251" s="126">
        <v>2</v>
      </c>
      <c r="L251" s="127" t="s">
        <v>694</v>
      </c>
    </row>
    <row r="252" spans="1:12" x14ac:dyDescent="0.25">
      <c r="A252" t="s">
        <v>266</v>
      </c>
      <c r="B252" s="149">
        <v>191</v>
      </c>
      <c r="C252" s="3">
        <v>0.69026548672566401</v>
      </c>
      <c r="D252">
        <v>17.8</v>
      </c>
      <c r="E252" s="4">
        <v>61771</v>
      </c>
      <c r="F252" s="7">
        <v>6.6</v>
      </c>
      <c r="G252" s="6">
        <v>6332675</v>
      </c>
      <c r="I252" s="125" t="s">
        <v>348</v>
      </c>
      <c r="J252" s="127" t="s">
        <v>694</v>
      </c>
      <c r="K252" s="126">
        <v>4</v>
      </c>
      <c r="L252" s="127" t="s">
        <v>694</v>
      </c>
    </row>
    <row r="253" spans="1:12" x14ac:dyDescent="0.25">
      <c r="A253" t="s">
        <v>267</v>
      </c>
      <c r="B253" s="149">
        <v>18415</v>
      </c>
      <c r="C253" s="3">
        <v>0.23956650511577801</v>
      </c>
      <c r="D253">
        <v>2.8</v>
      </c>
      <c r="E253" s="4">
        <v>124090</v>
      </c>
      <c r="F253" s="7">
        <v>4.4000000000000004</v>
      </c>
      <c r="G253" s="6">
        <v>2960722044</v>
      </c>
      <c r="I253" s="125" t="s">
        <v>349</v>
      </c>
      <c r="J253" s="127" t="s">
        <v>694</v>
      </c>
      <c r="K253" s="126">
        <v>4</v>
      </c>
      <c r="L253" s="127" t="s">
        <v>694</v>
      </c>
    </row>
    <row r="254" spans="1:12" x14ac:dyDescent="0.25">
      <c r="A254" t="s">
        <v>268</v>
      </c>
      <c r="B254" s="149">
        <v>24</v>
      </c>
      <c r="C254" s="3">
        <v>-0.04</v>
      </c>
      <c r="D254">
        <v>8.3000000000000007</v>
      </c>
      <c r="E254" s="4" t="e">
        <v>#N/A</v>
      </c>
      <c r="F254" s="7">
        <v>5.7</v>
      </c>
      <c r="G254" s="6">
        <v>2592336</v>
      </c>
      <c r="I254" s="125" t="s">
        <v>350</v>
      </c>
      <c r="J254" s="127" t="s">
        <v>694</v>
      </c>
      <c r="K254" s="126">
        <v>11</v>
      </c>
      <c r="L254" s="127" t="s">
        <v>694</v>
      </c>
    </row>
    <row r="255" spans="1:12" x14ac:dyDescent="0.25">
      <c r="A255" t="s">
        <v>269</v>
      </c>
      <c r="B255" s="149">
        <v>17570</v>
      </c>
      <c r="C255" s="3">
        <v>-0.138894334444227</v>
      </c>
      <c r="D255">
        <v>13.1</v>
      </c>
      <c r="E255" s="4">
        <v>53344</v>
      </c>
      <c r="F255" s="7">
        <v>4.8</v>
      </c>
      <c r="G255" s="6">
        <v>915369798</v>
      </c>
      <c r="I255" s="125" t="s">
        <v>351</v>
      </c>
      <c r="J255" s="127" t="s">
        <v>694</v>
      </c>
      <c r="K255" s="126">
        <v>2</v>
      </c>
      <c r="L255" s="127" t="s">
        <v>694</v>
      </c>
    </row>
    <row r="256" spans="1:12" x14ac:dyDescent="0.25">
      <c r="A256" t="s">
        <v>270</v>
      </c>
      <c r="B256" s="149">
        <v>2579</v>
      </c>
      <c r="C256" s="3">
        <v>4.2834890965732101E-3</v>
      </c>
      <c r="D256">
        <v>13.2</v>
      </c>
      <c r="E256" s="4">
        <v>44191</v>
      </c>
      <c r="F256" s="7">
        <v>4.9000000000000004</v>
      </c>
      <c r="G256" s="6">
        <v>153326143</v>
      </c>
      <c r="I256" s="125" t="s">
        <v>352</v>
      </c>
      <c r="J256" s="127" t="s">
        <v>694</v>
      </c>
      <c r="K256" s="126">
        <v>4</v>
      </c>
      <c r="L256" s="127" t="s">
        <v>694</v>
      </c>
    </row>
    <row r="257" spans="1:12" x14ac:dyDescent="0.25">
      <c r="A257" t="s">
        <v>271</v>
      </c>
      <c r="B257" s="149">
        <v>434</v>
      </c>
      <c r="C257" s="3">
        <v>0.18904109589041099</v>
      </c>
      <c r="D257">
        <v>37.1</v>
      </c>
      <c r="E257" s="4">
        <v>28750</v>
      </c>
      <c r="F257" s="7">
        <v>5.0999999999999996</v>
      </c>
      <c r="G257" s="6">
        <v>43370353</v>
      </c>
      <c r="I257" s="125" t="s">
        <v>353</v>
      </c>
      <c r="J257" s="127" t="s">
        <v>694</v>
      </c>
      <c r="K257" s="126">
        <v>3</v>
      </c>
      <c r="L257" s="127" t="s">
        <v>694</v>
      </c>
    </row>
    <row r="258" spans="1:12" x14ac:dyDescent="0.25">
      <c r="A258" t="s">
        <v>272</v>
      </c>
      <c r="B258" s="149">
        <v>61695</v>
      </c>
      <c r="C258" s="3">
        <v>3.0758178233701999E-2</v>
      </c>
      <c r="D258">
        <v>12.4</v>
      </c>
      <c r="E258" s="4">
        <v>52063</v>
      </c>
      <c r="F258" s="7">
        <v>4.3</v>
      </c>
      <c r="G258" s="6">
        <v>9641870269</v>
      </c>
      <c r="I258" s="125" t="s">
        <v>354</v>
      </c>
      <c r="J258" s="127" t="s">
        <v>695</v>
      </c>
      <c r="K258" s="126">
        <v>11</v>
      </c>
      <c r="L258" s="127" t="s">
        <v>694</v>
      </c>
    </row>
    <row r="259" spans="1:12" x14ac:dyDescent="0.25">
      <c r="A259" t="s">
        <v>273</v>
      </c>
      <c r="B259" s="149">
        <v>1957</v>
      </c>
      <c r="C259" s="3">
        <v>0.25207933461292398</v>
      </c>
      <c r="D259">
        <v>13.8</v>
      </c>
      <c r="E259" s="4">
        <v>68051</v>
      </c>
      <c r="F259" s="7">
        <v>4</v>
      </c>
      <c r="G259" s="6" t="e">
        <v>#N/A</v>
      </c>
      <c r="I259" s="125" t="s">
        <v>355</v>
      </c>
      <c r="J259" s="127" t="s">
        <v>694</v>
      </c>
      <c r="K259" s="126">
        <v>3</v>
      </c>
      <c r="L259" s="127" t="s">
        <v>694</v>
      </c>
    </row>
    <row r="260" spans="1:12" x14ac:dyDescent="0.25">
      <c r="A260" t="s">
        <v>274</v>
      </c>
      <c r="B260" s="149">
        <v>115613</v>
      </c>
      <c r="C260" s="3">
        <v>3.08231391989729E-2</v>
      </c>
      <c r="D260">
        <v>10.4</v>
      </c>
      <c r="E260" s="4">
        <v>59928</v>
      </c>
      <c r="F260" s="7">
        <v>4.2</v>
      </c>
      <c r="G260" s="6">
        <v>17068933491</v>
      </c>
      <c r="I260" s="125" t="s">
        <v>356</v>
      </c>
      <c r="J260" s="127" t="s">
        <v>695</v>
      </c>
      <c r="K260" s="126">
        <v>12</v>
      </c>
      <c r="L260" s="127" t="s">
        <v>694</v>
      </c>
    </row>
    <row r="261" spans="1:12" x14ac:dyDescent="0.25">
      <c r="A261" t="s">
        <v>275</v>
      </c>
      <c r="B261" s="149">
        <v>15084</v>
      </c>
      <c r="C261" s="3">
        <v>4.9970017989206502E-3</v>
      </c>
      <c r="D261">
        <v>25.6</v>
      </c>
      <c r="E261" s="4">
        <v>36147</v>
      </c>
      <c r="F261" s="7">
        <v>7.9</v>
      </c>
      <c r="G261" s="6">
        <v>928648140</v>
      </c>
      <c r="I261" s="125" t="s">
        <v>358</v>
      </c>
      <c r="J261" s="127" t="s">
        <v>694</v>
      </c>
      <c r="K261" s="126">
        <v>4</v>
      </c>
      <c r="L261" s="127" t="s">
        <v>694</v>
      </c>
    </row>
    <row r="262" spans="1:12" x14ac:dyDescent="0.25">
      <c r="A262" t="s">
        <v>276</v>
      </c>
      <c r="B262" s="149">
        <v>14878</v>
      </c>
      <c r="C262" s="3">
        <v>9.2364170337738596E-2</v>
      </c>
      <c r="D262">
        <v>15.1</v>
      </c>
      <c r="E262" s="4">
        <v>46309</v>
      </c>
      <c r="F262" s="7">
        <v>4.2</v>
      </c>
      <c r="G262" s="6">
        <v>2231943851</v>
      </c>
      <c r="I262" s="125" t="s">
        <v>359</v>
      </c>
      <c r="J262" s="127" t="s">
        <v>695</v>
      </c>
      <c r="K262" s="126">
        <v>11</v>
      </c>
      <c r="L262" s="127" t="s">
        <v>694</v>
      </c>
    </row>
    <row r="263" spans="1:12" x14ac:dyDescent="0.25">
      <c r="A263" t="s">
        <v>277</v>
      </c>
      <c r="B263" s="149">
        <v>22010</v>
      </c>
      <c r="C263" s="3">
        <v>-9.2820047811392303E-2</v>
      </c>
      <c r="D263">
        <v>20.8</v>
      </c>
      <c r="E263" s="4">
        <v>43523</v>
      </c>
      <c r="F263" s="7">
        <v>6.6</v>
      </c>
      <c r="G263" s="6">
        <v>1724222494</v>
      </c>
      <c r="I263" s="125" t="s">
        <v>363</v>
      </c>
      <c r="J263" s="127" t="s">
        <v>695</v>
      </c>
      <c r="K263" s="126">
        <v>12</v>
      </c>
      <c r="L263" s="127" t="s">
        <v>694</v>
      </c>
    </row>
    <row r="264" spans="1:12" x14ac:dyDescent="0.25">
      <c r="A264" t="s">
        <v>278</v>
      </c>
      <c r="B264" s="149">
        <v>2050</v>
      </c>
      <c r="C264" s="3">
        <v>-0.19068298460323699</v>
      </c>
      <c r="D264">
        <v>22.7</v>
      </c>
      <c r="E264" s="4">
        <v>43571</v>
      </c>
      <c r="F264" s="7">
        <v>5.5</v>
      </c>
      <c r="G264" s="6">
        <v>133462824</v>
      </c>
      <c r="I264" s="125" t="s">
        <v>364</v>
      </c>
      <c r="J264" s="127" t="s">
        <v>694</v>
      </c>
      <c r="K264" s="126">
        <v>4</v>
      </c>
      <c r="L264" s="127" t="s">
        <v>694</v>
      </c>
    </row>
    <row r="265" spans="1:12" x14ac:dyDescent="0.25">
      <c r="A265" t="s">
        <v>279</v>
      </c>
      <c r="B265" s="149">
        <v>42831</v>
      </c>
      <c r="C265" s="3">
        <v>6.6588639589610796E-2</v>
      </c>
      <c r="D265">
        <v>16.7</v>
      </c>
      <c r="E265" s="4">
        <v>53117</v>
      </c>
      <c r="F265" s="7">
        <v>4.7666666666666666</v>
      </c>
      <c r="G265" s="6">
        <v>5354689863</v>
      </c>
      <c r="I265" s="125" t="s">
        <v>365</v>
      </c>
      <c r="J265" s="127" t="s">
        <v>694</v>
      </c>
      <c r="K265" s="126">
        <v>3</v>
      </c>
      <c r="L265" s="127" t="s">
        <v>694</v>
      </c>
    </row>
    <row r="266" spans="1:12" x14ac:dyDescent="0.25">
      <c r="A266" t="s">
        <v>280</v>
      </c>
      <c r="B266" s="149">
        <v>113148</v>
      </c>
      <c r="C266" s="3">
        <v>3.0032135021711599E-2</v>
      </c>
      <c r="D266">
        <v>14.6</v>
      </c>
      <c r="E266" s="4">
        <v>54331</v>
      </c>
      <c r="F266" s="7">
        <v>5.0250000000000004</v>
      </c>
      <c r="G266" s="6">
        <v>10331481566</v>
      </c>
      <c r="I266" s="125" t="s">
        <v>366</v>
      </c>
      <c r="J266" s="127" t="s">
        <v>695</v>
      </c>
      <c r="K266" s="126">
        <v>14</v>
      </c>
      <c r="L266" s="127" t="s">
        <v>694</v>
      </c>
    </row>
    <row r="267" spans="1:12" x14ac:dyDescent="0.25">
      <c r="A267" t="s">
        <v>281</v>
      </c>
      <c r="B267" s="149">
        <v>659</v>
      </c>
      <c r="C267" s="3">
        <v>-2.8023598820059E-2</v>
      </c>
      <c r="D267">
        <v>31.7</v>
      </c>
      <c r="E267" s="4">
        <v>26458</v>
      </c>
      <c r="F267" s="7">
        <v>4.6500000000000004</v>
      </c>
      <c r="G267" s="6">
        <v>38970302</v>
      </c>
      <c r="I267" s="125" t="s">
        <v>367</v>
      </c>
      <c r="J267" s="127" t="s">
        <v>694</v>
      </c>
      <c r="K267" s="126">
        <v>7</v>
      </c>
      <c r="L267" s="127" t="s">
        <v>694</v>
      </c>
    </row>
    <row r="268" spans="1:12" x14ac:dyDescent="0.25">
      <c r="A268" t="s">
        <v>282</v>
      </c>
      <c r="B268" s="149">
        <v>1105</v>
      </c>
      <c r="C268" s="3">
        <v>2.40963855421687E-2</v>
      </c>
      <c r="D268">
        <v>13.4</v>
      </c>
      <c r="E268" s="4">
        <v>52070</v>
      </c>
      <c r="F268" s="7">
        <v>4.4499999999999993</v>
      </c>
      <c r="G268" s="6">
        <v>1895575921</v>
      </c>
      <c r="I268" s="125" t="s">
        <v>368</v>
      </c>
      <c r="J268" s="127" t="s">
        <v>694</v>
      </c>
      <c r="K268" s="126">
        <v>5</v>
      </c>
      <c r="L268" s="127" t="s">
        <v>694</v>
      </c>
    </row>
    <row r="269" spans="1:12" x14ac:dyDescent="0.25">
      <c r="A269" t="s">
        <v>283</v>
      </c>
      <c r="B269" s="149">
        <v>1887</v>
      </c>
      <c r="C269" s="3">
        <v>-0.12638888888888899</v>
      </c>
      <c r="D269">
        <v>18.3</v>
      </c>
      <c r="E269" s="4">
        <v>42861</v>
      </c>
      <c r="F269" s="7">
        <v>4.5999999999999996</v>
      </c>
      <c r="G269" s="6">
        <v>183937284</v>
      </c>
      <c r="I269" s="125" t="s">
        <v>370</v>
      </c>
      <c r="J269" s="127" t="s">
        <v>694</v>
      </c>
      <c r="K269" s="126">
        <v>6</v>
      </c>
      <c r="L269" s="127" t="s">
        <v>694</v>
      </c>
    </row>
    <row r="270" spans="1:12" x14ac:dyDescent="0.25">
      <c r="A270" t="s">
        <v>284</v>
      </c>
      <c r="B270" s="149">
        <v>9342</v>
      </c>
      <c r="C270" s="3">
        <v>0.32830939854969399</v>
      </c>
      <c r="D270">
        <v>7.6</v>
      </c>
      <c r="E270" s="4">
        <v>77114</v>
      </c>
      <c r="F270" s="7">
        <v>3.6</v>
      </c>
      <c r="G270" s="6">
        <v>1502006221</v>
      </c>
      <c r="I270" s="125" t="s">
        <v>371</v>
      </c>
      <c r="J270" s="127" t="s">
        <v>694</v>
      </c>
      <c r="K270" s="126">
        <v>3</v>
      </c>
      <c r="L270" s="127" t="s">
        <v>694</v>
      </c>
    </row>
    <row r="271" spans="1:12" x14ac:dyDescent="0.25">
      <c r="A271" t="s">
        <v>285</v>
      </c>
      <c r="B271" s="149">
        <v>267</v>
      </c>
      <c r="C271" s="3">
        <v>-0.24362606232294601</v>
      </c>
      <c r="D271">
        <v>20.2</v>
      </c>
      <c r="E271" s="4">
        <v>34286</v>
      </c>
      <c r="F271" s="7">
        <v>7.5</v>
      </c>
      <c r="G271" s="6">
        <v>9642159</v>
      </c>
      <c r="I271" s="125" t="s">
        <v>372</v>
      </c>
      <c r="J271" s="127" t="s">
        <v>694</v>
      </c>
      <c r="K271" s="126">
        <v>5</v>
      </c>
      <c r="L271" s="127" t="s">
        <v>694</v>
      </c>
    </row>
    <row r="272" spans="1:12" x14ac:dyDescent="0.25">
      <c r="A272" t="s">
        <v>286</v>
      </c>
      <c r="B272" s="149">
        <v>692</v>
      </c>
      <c r="C272" s="3">
        <v>7.2868217054263607E-2</v>
      </c>
      <c r="D272">
        <v>32.9</v>
      </c>
      <c r="E272" s="4">
        <v>31429</v>
      </c>
      <c r="F272" s="7">
        <v>7.3</v>
      </c>
      <c r="G272" s="6">
        <v>22422925</v>
      </c>
      <c r="I272" s="125" t="s">
        <v>373</v>
      </c>
      <c r="J272" s="127" t="s">
        <v>694</v>
      </c>
      <c r="K272" s="126">
        <v>4</v>
      </c>
      <c r="L272" s="127" t="s">
        <v>694</v>
      </c>
    </row>
    <row r="273" spans="1:12" x14ac:dyDescent="0.25">
      <c r="A273" t="s">
        <v>287</v>
      </c>
      <c r="B273" s="149">
        <v>52169</v>
      </c>
      <c r="C273" s="3">
        <v>-7.6468014684902301E-3</v>
      </c>
      <c r="D273">
        <v>17.899999999999999</v>
      </c>
      <c r="E273" s="4">
        <v>53456</v>
      </c>
      <c r="F273" s="7">
        <v>6.5</v>
      </c>
      <c r="G273" s="6">
        <v>4000875892</v>
      </c>
      <c r="I273" s="125" t="s">
        <v>374</v>
      </c>
      <c r="J273" s="127" t="s">
        <v>695</v>
      </c>
      <c r="K273" s="126">
        <v>12</v>
      </c>
      <c r="L273" s="127" t="s">
        <v>694</v>
      </c>
    </row>
    <row r="274" spans="1:12" x14ac:dyDescent="0.25">
      <c r="A274" t="s">
        <v>288</v>
      </c>
      <c r="B274" s="149">
        <v>952</v>
      </c>
      <c r="C274" s="3">
        <v>-8.1967213114754106E-2</v>
      </c>
      <c r="D274">
        <v>4.8</v>
      </c>
      <c r="E274" s="4">
        <v>99519</v>
      </c>
      <c r="F274" s="7">
        <v>6.1</v>
      </c>
      <c r="G274" s="6">
        <v>1391684516</v>
      </c>
      <c r="I274" s="125" t="s">
        <v>375</v>
      </c>
      <c r="J274" s="127" t="s">
        <v>694</v>
      </c>
      <c r="K274" s="126">
        <v>5</v>
      </c>
      <c r="L274" s="127" t="s">
        <v>694</v>
      </c>
    </row>
    <row r="275" spans="1:12" x14ac:dyDescent="0.25">
      <c r="A275" t="s">
        <v>289</v>
      </c>
      <c r="B275" s="149">
        <v>3888</v>
      </c>
      <c r="C275" s="3">
        <v>0.76566757493187998</v>
      </c>
      <c r="D275">
        <v>3.3</v>
      </c>
      <c r="E275" s="4">
        <v>80492</v>
      </c>
      <c r="F275" s="7">
        <v>5.2</v>
      </c>
      <c r="G275" s="6">
        <v>474069580</v>
      </c>
      <c r="I275" s="125" t="s">
        <v>378</v>
      </c>
      <c r="J275" s="127" t="s">
        <v>694</v>
      </c>
      <c r="K275" s="126">
        <v>2</v>
      </c>
      <c r="L275" s="127" t="s">
        <v>694</v>
      </c>
    </row>
    <row r="276" spans="1:12" x14ac:dyDescent="0.25">
      <c r="A276" t="s">
        <v>290</v>
      </c>
      <c r="B276" s="149">
        <v>40198</v>
      </c>
      <c r="C276" s="3">
        <v>0.26301567851195501</v>
      </c>
      <c r="D276">
        <v>4.0999999999999996</v>
      </c>
      <c r="E276" s="4">
        <v>120229</v>
      </c>
      <c r="F276" s="7">
        <v>4.0999999999999996</v>
      </c>
      <c r="G276" s="6">
        <v>6890638625</v>
      </c>
      <c r="I276" s="125" t="s">
        <v>379</v>
      </c>
      <c r="J276" s="127" t="s">
        <v>694</v>
      </c>
      <c r="K276" s="126">
        <v>10</v>
      </c>
      <c r="L276" s="127" t="s">
        <v>694</v>
      </c>
    </row>
    <row r="277" spans="1:12" x14ac:dyDescent="0.25">
      <c r="A277" t="s">
        <v>291</v>
      </c>
      <c r="B277" s="149">
        <v>706</v>
      </c>
      <c r="C277" s="3">
        <v>0.77833753148614604</v>
      </c>
      <c r="D277">
        <v>21.8</v>
      </c>
      <c r="E277" s="4">
        <v>35682</v>
      </c>
      <c r="F277" s="7">
        <v>4.2</v>
      </c>
      <c r="G277" s="6">
        <v>17669248</v>
      </c>
      <c r="I277" s="125" t="s">
        <v>380</v>
      </c>
      <c r="J277" s="127" t="s">
        <v>694</v>
      </c>
      <c r="K277" s="126">
        <v>4</v>
      </c>
      <c r="L277" s="127" t="s">
        <v>694</v>
      </c>
    </row>
    <row r="278" spans="1:12" x14ac:dyDescent="0.25">
      <c r="A278" t="s">
        <v>292</v>
      </c>
      <c r="B278" s="149">
        <v>17421</v>
      </c>
      <c r="C278" s="3">
        <v>8.1646591332422705E-2</v>
      </c>
      <c r="D278">
        <v>15.8</v>
      </c>
      <c r="E278" s="4">
        <v>49802</v>
      </c>
      <c r="F278" s="7">
        <v>6.9</v>
      </c>
      <c r="G278" s="6">
        <v>1257338223</v>
      </c>
      <c r="I278" s="125" t="s">
        <v>381</v>
      </c>
      <c r="J278" s="127" t="s">
        <v>695</v>
      </c>
      <c r="K278" s="126">
        <v>12</v>
      </c>
      <c r="L278" s="127" t="s">
        <v>694</v>
      </c>
    </row>
    <row r="279" spans="1:12" x14ac:dyDescent="0.25">
      <c r="A279" t="s">
        <v>293</v>
      </c>
      <c r="B279" s="149">
        <v>521</v>
      </c>
      <c r="C279" s="3">
        <v>-0.122895622895623</v>
      </c>
      <c r="D279">
        <v>27.6</v>
      </c>
      <c r="E279" s="4">
        <v>43382</v>
      </c>
      <c r="F279" s="7">
        <v>4.4000000000000004</v>
      </c>
      <c r="G279" s="6">
        <v>78715511</v>
      </c>
      <c r="I279" s="125" t="s">
        <v>382</v>
      </c>
      <c r="J279" s="127" t="s">
        <v>695</v>
      </c>
      <c r="K279" s="126">
        <v>2</v>
      </c>
      <c r="L279" s="127" t="s">
        <v>694</v>
      </c>
    </row>
    <row r="280" spans="1:12" x14ac:dyDescent="0.25">
      <c r="A280" t="s">
        <v>294</v>
      </c>
      <c r="B280" s="149">
        <v>3768</v>
      </c>
      <c r="C280" s="3">
        <v>1.8653690186536901E-2</v>
      </c>
      <c r="D280">
        <v>17.899999999999999</v>
      </c>
      <c r="E280" s="4">
        <v>50040</v>
      </c>
      <c r="F280" s="7">
        <v>5</v>
      </c>
      <c r="G280" s="6">
        <v>339692973</v>
      </c>
      <c r="I280" s="125" t="s">
        <v>384</v>
      </c>
      <c r="J280" s="127" t="s">
        <v>695</v>
      </c>
      <c r="K280" s="126">
        <v>8</v>
      </c>
      <c r="L280" s="127" t="s">
        <v>694</v>
      </c>
    </row>
    <row r="281" spans="1:12" x14ac:dyDescent="0.25">
      <c r="A281" t="s">
        <v>295</v>
      </c>
      <c r="B281" s="149">
        <v>60166</v>
      </c>
      <c r="C281" s="3">
        <v>0.12877565569772201</v>
      </c>
      <c r="D281">
        <v>4.2</v>
      </c>
      <c r="E281" s="4">
        <v>102335</v>
      </c>
      <c r="F281" s="7">
        <v>4.9000000000000004</v>
      </c>
      <c r="G281" s="6">
        <v>10338197873</v>
      </c>
      <c r="I281" s="125" t="s">
        <v>386</v>
      </c>
      <c r="J281" s="127" t="s">
        <v>694</v>
      </c>
      <c r="K281" s="126">
        <v>2</v>
      </c>
      <c r="L281" s="127" t="s">
        <v>694</v>
      </c>
    </row>
    <row r="282" spans="1:12" x14ac:dyDescent="0.25">
      <c r="A282" t="s">
        <v>296</v>
      </c>
      <c r="B282" s="149">
        <v>4697</v>
      </c>
      <c r="C282" s="3">
        <v>-0.14708552751044099</v>
      </c>
      <c r="D282">
        <v>24.2</v>
      </c>
      <c r="E282" s="4">
        <v>48577</v>
      </c>
      <c r="F282" s="7">
        <v>6.6</v>
      </c>
      <c r="G282" s="6">
        <v>938503769</v>
      </c>
      <c r="I282" s="125" t="s">
        <v>389</v>
      </c>
      <c r="J282" s="127" t="s">
        <v>695</v>
      </c>
      <c r="K282" s="126">
        <v>7</v>
      </c>
      <c r="L282" s="127" t="s">
        <v>694</v>
      </c>
    </row>
    <row r="283" spans="1:12" x14ac:dyDescent="0.25">
      <c r="A283" t="s">
        <v>297</v>
      </c>
      <c r="B283" s="149">
        <v>197</v>
      </c>
      <c r="C283" s="3">
        <v>-0.15450643776824</v>
      </c>
      <c r="D283">
        <v>5.3</v>
      </c>
      <c r="E283" s="4">
        <v>79583</v>
      </c>
      <c r="F283" s="7">
        <v>4.2</v>
      </c>
      <c r="G283" s="6">
        <v>459083422</v>
      </c>
      <c r="I283" s="125" t="s">
        <v>391</v>
      </c>
      <c r="J283" s="127" t="s">
        <v>695</v>
      </c>
      <c r="K283" s="126">
        <v>4</v>
      </c>
      <c r="L283" s="127" t="s">
        <v>694</v>
      </c>
    </row>
    <row r="284" spans="1:12" x14ac:dyDescent="0.25">
      <c r="A284" t="s">
        <v>298</v>
      </c>
      <c r="B284" s="149">
        <v>39603</v>
      </c>
      <c r="C284" s="3">
        <v>6.4854400258126998E-2</v>
      </c>
      <c r="D284">
        <v>3.5</v>
      </c>
      <c r="E284" s="4">
        <v>88673</v>
      </c>
      <c r="F284" s="7">
        <v>4</v>
      </c>
      <c r="G284" s="6">
        <v>5699962638</v>
      </c>
      <c r="I284" s="125" t="s">
        <v>395</v>
      </c>
      <c r="J284" s="127" t="s">
        <v>694</v>
      </c>
      <c r="K284" s="126">
        <v>9</v>
      </c>
      <c r="L284" s="127" t="s">
        <v>694</v>
      </c>
    </row>
    <row r="285" spans="1:12" x14ac:dyDescent="0.25">
      <c r="A285" t="s">
        <v>299</v>
      </c>
      <c r="B285" s="149">
        <v>183965</v>
      </c>
      <c r="C285" s="3">
        <v>8.3434433856700296E-2</v>
      </c>
      <c r="D285">
        <v>9.8000000000000007</v>
      </c>
      <c r="E285" s="4">
        <v>66824</v>
      </c>
      <c r="F285" s="7">
        <v>4.7</v>
      </c>
      <c r="G285" s="6">
        <v>27902276065</v>
      </c>
      <c r="I285" s="125" t="s">
        <v>401</v>
      </c>
      <c r="J285" s="127" t="s">
        <v>694</v>
      </c>
      <c r="K285" s="126">
        <v>4</v>
      </c>
      <c r="L285" s="127" t="s">
        <v>694</v>
      </c>
    </row>
    <row r="286" spans="1:12" x14ac:dyDescent="0.25">
      <c r="A286" t="s">
        <v>300</v>
      </c>
      <c r="B286" s="149">
        <v>42983</v>
      </c>
      <c r="C286" s="3">
        <v>3.0149790293589E-2</v>
      </c>
      <c r="D286">
        <v>19.2</v>
      </c>
      <c r="E286" s="4">
        <v>47989</v>
      </c>
      <c r="F286" s="7">
        <v>4.5999999999999996</v>
      </c>
      <c r="G286" s="6">
        <v>11467707901</v>
      </c>
      <c r="I286" s="125" t="s">
        <v>403</v>
      </c>
      <c r="J286" s="127" t="s">
        <v>694</v>
      </c>
      <c r="K286" s="126">
        <v>1</v>
      </c>
      <c r="L286" s="127" t="s">
        <v>694</v>
      </c>
    </row>
    <row r="287" spans="1:12" x14ac:dyDescent="0.25">
      <c r="A287" t="s">
        <v>301</v>
      </c>
      <c r="B287" s="149">
        <v>664</v>
      </c>
      <c r="C287" s="3">
        <v>0.22283609576427299</v>
      </c>
      <c r="D287">
        <v>21.9</v>
      </c>
      <c r="E287" s="4">
        <v>43239</v>
      </c>
      <c r="F287" s="7">
        <v>6.3</v>
      </c>
      <c r="G287" s="6">
        <v>32595808</v>
      </c>
      <c r="I287" s="125" t="s">
        <v>404</v>
      </c>
      <c r="J287" s="127" t="s">
        <v>694</v>
      </c>
      <c r="K287" s="126">
        <v>3</v>
      </c>
      <c r="L287" s="127" t="s">
        <v>694</v>
      </c>
    </row>
    <row r="288" spans="1:12" x14ac:dyDescent="0.25">
      <c r="A288" t="s">
        <v>302</v>
      </c>
      <c r="B288" s="149">
        <v>73224</v>
      </c>
      <c r="C288" s="3">
        <v>-5.9325830493748401E-3</v>
      </c>
      <c r="D288">
        <v>16.3</v>
      </c>
      <c r="E288" s="4">
        <v>47483</v>
      </c>
      <c r="F288" s="7">
        <v>5.2</v>
      </c>
      <c r="G288" s="6">
        <v>3765961357</v>
      </c>
      <c r="I288" s="125" t="s">
        <v>405</v>
      </c>
      <c r="J288" s="127" t="s">
        <v>694</v>
      </c>
      <c r="K288" s="126">
        <v>6</v>
      </c>
      <c r="L288" s="127" t="s">
        <v>694</v>
      </c>
    </row>
    <row r="289" spans="1:12" x14ac:dyDescent="0.25">
      <c r="A289" t="s">
        <v>303</v>
      </c>
      <c r="B289" s="149">
        <v>3700</v>
      </c>
      <c r="C289" s="3">
        <v>-3.5453597497393102E-2</v>
      </c>
      <c r="D289">
        <v>5.2</v>
      </c>
      <c r="E289" s="4">
        <v>72188</v>
      </c>
      <c r="F289" s="7">
        <v>5.7</v>
      </c>
      <c r="G289" s="6">
        <v>499966762</v>
      </c>
      <c r="I289" s="125" t="s">
        <v>406</v>
      </c>
      <c r="J289" s="127" t="s">
        <v>694</v>
      </c>
      <c r="K289" s="126">
        <v>3</v>
      </c>
      <c r="L289" s="127" t="s">
        <v>694</v>
      </c>
    </row>
    <row r="290" spans="1:12" x14ac:dyDescent="0.25">
      <c r="A290" t="s">
        <v>304</v>
      </c>
      <c r="B290" s="149">
        <v>384</v>
      </c>
      <c r="C290" s="3">
        <v>-0.32155477031802099</v>
      </c>
      <c r="D290">
        <v>20.6</v>
      </c>
      <c r="E290" s="4">
        <v>38886</v>
      </c>
      <c r="F290" s="7">
        <v>5.7</v>
      </c>
      <c r="G290" s="6">
        <v>18923393</v>
      </c>
      <c r="I290" s="125" t="s">
        <v>408</v>
      </c>
      <c r="J290" s="127" t="s">
        <v>694</v>
      </c>
      <c r="K290" s="126">
        <v>1</v>
      </c>
      <c r="L290" s="127" t="s">
        <v>694</v>
      </c>
    </row>
    <row r="291" spans="1:12" x14ac:dyDescent="0.25">
      <c r="A291" t="s">
        <v>305</v>
      </c>
      <c r="B291" s="149">
        <v>1630</v>
      </c>
      <c r="C291" s="3">
        <v>5.6383668178872297E-2</v>
      </c>
      <c r="D291">
        <v>31.1</v>
      </c>
      <c r="E291" s="4">
        <v>31290</v>
      </c>
      <c r="F291" s="7">
        <v>4.0999999999999996</v>
      </c>
      <c r="G291" s="6">
        <v>165097395</v>
      </c>
      <c r="I291" s="125" t="s">
        <v>409</v>
      </c>
      <c r="J291" s="127" t="s">
        <v>694</v>
      </c>
      <c r="K291" s="126">
        <v>2</v>
      </c>
      <c r="L291" s="127" t="s">
        <v>694</v>
      </c>
    </row>
    <row r="292" spans="1:12" x14ac:dyDescent="0.25">
      <c r="A292" t="s">
        <v>306</v>
      </c>
      <c r="B292" s="149">
        <v>211320</v>
      </c>
      <c r="C292" s="3">
        <v>0.13425081048586199</v>
      </c>
      <c r="D292">
        <v>12.5</v>
      </c>
      <c r="E292" s="4">
        <v>66026</v>
      </c>
      <c r="F292" s="7">
        <v>4.3</v>
      </c>
      <c r="G292" s="6">
        <v>23975078619</v>
      </c>
      <c r="I292" s="125" t="s">
        <v>410</v>
      </c>
      <c r="J292" s="127" t="s">
        <v>694</v>
      </c>
      <c r="K292" s="126">
        <v>4</v>
      </c>
      <c r="L292" s="127" t="s">
        <v>694</v>
      </c>
    </row>
    <row r="293" spans="1:12" x14ac:dyDescent="0.25">
      <c r="A293" t="s">
        <v>307</v>
      </c>
      <c r="B293" s="149">
        <v>9326</v>
      </c>
      <c r="C293" s="3">
        <v>-4.6031096563011499E-2</v>
      </c>
      <c r="D293">
        <v>20.8</v>
      </c>
      <c r="E293" s="4">
        <v>42401</v>
      </c>
      <c r="F293" s="7">
        <v>4.3</v>
      </c>
      <c r="G293" s="6">
        <v>946087151</v>
      </c>
      <c r="I293" s="125" t="s">
        <v>412</v>
      </c>
      <c r="J293" s="127" t="s">
        <v>695</v>
      </c>
      <c r="K293" s="126">
        <v>7</v>
      </c>
      <c r="L293" s="127" t="s">
        <v>694</v>
      </c>
    </row>
    <row r="294" spans="1:12" x14ac:dyDescent="0.25">
      <c r="A294" t="s">
        <v>308</v>
      </c>
      <c r="B294" s="149">
        <v>2549</v>
      </c>
      <c r="C294" s="3">
        <v>7.2811447811447799E-2</v>
      </c>
      <c r="D294">
        <v>28.6</v>
      </c>
      <c r="E294" s="4">
        <v>25759</v>
      </c>
      <c r="F294" s="7">
        <v>4.3</v>
      </c>
      <c r="G294" s="6">
        <v>181985306</v>
      </c>
      <c r="I294" s="125" t="s">
        <v>413</v>
      </c>
      <c r="J294" s="127" t="s">
        <v>694</v>
      </c>
      <c r="K294" s="126">
        <v>4</v>
      </c>
      <c r="L294" s="127" t="s">
        <v>694</v>
      </c>
    </row>
    <row r="295" spans="1:12" x14ac:dyDescent="0.25">
      <c r="A295" t="s">
        <v>310</v>
      </c>
      <c r="B295" s="149">
        <v>52173</v>
      </c>
      <c r="C295" s="3">
        <v>0.12204826014022099</v>
      </c>
      <c r="D295">
        <v>12.8</v>
      </c>
      <c r="E295" s="4">
        <v>58084</v>
      </c>
      <c r="F295" s="7">
        <v>4.75</v>
      </c>
      <c r="G295" s="6">
        <v>5433518854</v>
      </c>
      <c r="I295" s="125" t="s">
        <v>414</v>
      </c>
      <c r="J295" s="127" t="s">
        <v>694</v>
      </c>
      <c r="K295" s="126">
        <v>8</v>
      </c>
      <c r="L295" s="127" t="s">
        <v>694</v>
      </c>
    </row>
    <row r="296" spans="1:12" x14ac:dyDescent="0.25">
      <c r="A296" t="s">
        <v>311</v>
      </c>
      <c r="B296" s="149">
        <v>303</v>
      </c>
      <c r="C296" s="3">
        <v>-0.20052770448548801</v>
      </c>
      <c r="D296">
        <v>25.7</v>
      </c>
      <c r="E296" s="4">
        <v>32813</v>
      </c>
      <c r="F296" s="7">
        <v>6.1</v>
      </c>
      <c r="G296" s="6">
        <v>8823385</v>
      </c>
      <c r="I296" s="125" t="s">
        <v>415</v>
      </c>
      <c r="J296" s="127" t="s">
        <v>694</v>
      </c>
      <c r="K296" s="126">
        <v>3</v>
      </c>
      <c r="L296" s="127" t="s">
        <v>694</v>
      </c>
    </row>
    <row r="297" spans="1:12" x14ac:dyDescent="0.25">
      <c r="A297" t="s">
        <v>312</v>
      </c>
      <c r="B297" s="149">
        <v>838</v>
      </c>
      <c r="C297" s="3">
        <v>4.7961630695443598E-3</v>
      </c>
      <c r="D297">
        <v>9.1999999999999993</v>
      </c>
      <c r="E297" s="4">
        <v>44219</v>
      </c>
      <c r="F297" s="7">
        <v>4.5</v>
      </c>
      <c r="G297" s="6">
        <v>76136441</v>
      </c>
      <c r="I297" s="125" t="s">
        <v>416</v>
      </c>
      <c r="J297" s="127" t="s">
        <v>695</v>
      </c>
      <c r="K297" s="126">
        <v>10</v>
      </c>
      <c r="L297" s="127" t="s">
        <v>694</v>
      </c>
    </row>
    <row r="298" spans="1:12" x14ac:dyDescent="0.25">
      <c r="A298" t="s">
        <v>313</v>
      </c>
      <c r="B298" s="149">
        <v>2301</v>
      </c>
      <c r="C298" s="3">
        <v>0.18914728682170501</v>
      </c>
      <c r="D298">
        <v>30.4</v>
      </c>
      <c r="E298" s="4">
        <v>31827</v>
      </c>
      <c r="F298" s="7">
        <v>5.55</v>
      </c>
      <c r="G298" s="6">
        <v>170083125</v>
      </c>
      <c r="I298" s="125" t="s">
        <v>417</v>
      </c>
      <c r="J298" s="127" t="s">
        <v>694</v>
      </c>
      <c r="K298" s="126">
        <v>3</v>
      </c>
      <c r="L298" s="127" t="s">
        <v>694</v>
      </c>
    </row>
    <row r="299" spans="1:12" x14ac:dyDescent="0.25">
      <c r="A299" t="s">
        <v>314</v>
      </c>
      <c r="B299" s="149">
        <v>26376</v>
      </c>
      <c r="C299" s="3">
        <v>9.9549774887443696E-2</v>
      </c>
      <c r="D299">
        <v>11.5</v>
      </c>
      <c r="E299" s="4">
        <v>60718</v>
      </c>
      <c r="F299" s="7">
        <v>5.35</v>
      </c>
      <c r="G299" s="6">
        <v>3771347828</v>
      </c>
      <c r="I299" s="125" t="s">
        <v>418</v>
      </c>
      <c r="J299" s="127" t="s">
        <v>694</v>
      </c>
      <c r="K299" s="126">
        <v>2</v>
      </c>
      <c r="L299" s="127" t="s">
        <v>694</v>
      </c>
    </row>
    <row r="300" spans="1:12" x14ac:dyDescent="0.25">
      <c r="A300" t="s">
        <v>315</v>
      </c>
      <c r="B300" s="149">
        <v>7541</v>
      </c>
      <c r="C300" s="3">
        <v>8.0682143880768095E-2</v>
      </c>
      <c r="D300">
        <v>7.5</v>
      </c>
      <c r="E300" s="4">
        <v>62721</v>
      </c>
      <c r="F300" s="7">
        <v>5.9</v>
      </c>
      <c r="G300" s="6">
        <v>3014448539</v>
      </c>
      <c r="I300" s="125" t="s">
        <v>419</v>
      </c>
      <c r="J300" s="127" t="s">
        <v>694</v>
      </c>
      <c r="K300" s="126">
        <v>6</v>
      </c>
      <c r="L300" s="127" t="s">
        <v>694</v>
      </c>
    </row>
    <row r="301" spans="1:12" x14ac:dyDescent="0.25">
      <c r="A301" t="s">
        <v>316</v>
      </c>
      <c r="B301" s="149">
        <v>7258</v>
      </c>
      <c r="C301" s="3">
        <v>7.3192370249889102E-2</v>
      </c>
      <c r="D301">
        <v>5.3</v>
      </c>
      <c r="E301" s="4">
        <v>59286</v>
      </c>
      <c r="F301" s="7">
        <v>4.6500000000000004</v>
      </c>
      <c r="G301" s="6">
        <v>745268791</v>
      </c>
      <c r="I301" s="125" t="s">
        <v>420</v>
      </c>
      <c r="J301" s="127" t="s">
        <v>694</v>
      </c>
      <c r="K301" s="126">
        <v>3</v>
      </c>
      <c r="L301" s="127" t="s">
        <v>694</v>
      </c>
    </row>
    <row r="302" spans="1:12" x14ac:dyDescent="0.25">
      <c r="A302" t="s">
        <v>317</v>
      </c>
      <c r="B302" s="149">
        <v>10775</v>
      </c>
      <c r="C302" s="3">
        <v>-1.40909506816726E-2</v>
      </c>
      <c r="D302">
        <v>20.7</v>
      </c>
      <c r="E302" s="4">
        <v>42336</v>
      </c>
      <c r="F302" s="7">
        <v>5.3000000000000007</v>
      </c>
      <c r="G302" s="6">
        <v>1824646238</v>
      </c>
      <c r="I302" s="125" t="s">
        <v>421</v>
      </c>
      <c r="J302" s="127" t="s">
        <v>695</v>
      </c>
      <c r="K302" s="126">
        <v>9</v>
      </c>
      <c r="L302" s="127" t="s">
        <v>694</v>
      </c>
    </row>
    <row r="303" spans="1:12" x14ac:dyDescent="0.25">
      <c r="A303" t="s">
        <v>318</v>
      </c>
      <c r="B303" s="149">
        <v>491</v>
      </c>
      <c r="C303" s="3">
        <v>-0.197712418300654</v>
      </c>
      <c r="D303">
        <v>13.6</v>
      </c>
      <c r="E303" s="4">
        <v>28594</v>
      </c>
      <c r="F303" s="7">
        <v>5.4</v>
      </c>
      <c r="G303" s="6">
        <v>22621164</v>
      </c>
      <c r="I303" s="125" t="s">
        <v>422</v>
      </c>
      <c r="J303" s="127" t="s">
        <v>694</v>
      </c>
      <c r="K303" s="126">
        <v>3</v>
      </c>
      <c r="L303" s="127" t="s">
        <v>694</v>
      </c>
    </row>
    <row r="304" spans="1:12" x14ac:dyDescent="0.25">
      <c r="A304" t="s">
        <v>319</v>
      </c>
      <c r="B304" s="149">
        <v>19888</v>
      </c>
      <c r="C304" s="3">
        <v>-5.31327366215959E-2</v>
      </c>
      <c r="D304">
        <v>27.9</v>
      </c>
      <c r="E304" s="4">
        <v>33280</v>
      </c>
      <c r="F304" s="7">
        <v>5.0999999999999996</v>
      </c>
      <c r="G304" s="6">
        <v>1405705061</v>
      </c>
      <c r="I304" s="125" t="s">
        <v>424</v>
      </c>
      <c r="J304" s="127" t="s">
        <v>694</v>
      </c>
      <c r="K304" s="126">
        <v>0</v>
      </c>
      <c r="L304" s="127" t="s">
        <v>695</v>
      </c>
    </row>
    <row r="305" spans="1:12" x14ac:dyDescent="0.25">
      <c r="A305" t="s">
        <v>320</v>
      </c>
      <c r="B305" s="149">
        <v>163</v>
      </c>
      <c r="C305" s="3">
        <v>-0.168367346938776</v>
      </c>
      <c r="D305">
        <v>17.5</v>
      </c>
      <c r="E305" s="4">
        <v>78333</v>
      </c>
      <c r="F305" s="7">
        <v>7.9</v>
      </c>
      <c r="G305" s="6">
        <v>8853857</v>
      </c>
      <c r="I305" s="125" t="s">
        <v>425</v>
      </c>
      <c r="J305" s="127" t="s">
        <v>694</v>
      </c>
      <c r="K305" s="126">
        <v>2</v>
      </c>
      <c r="L305" s="127" t="s">
        <v>694</v>
      </c>
    </row>
    <row r="306" spans="1:12" x14ac:dyDescent="0.25">
      <c r="A306" t="s">
        <v>321</v>
      </c>
      <c r="B306" s="149">
        <v>3664</v>
      </c>
      <c r="C306" s="3">
        <v>7.0718877849211007E-2</v>
      </c>
      <c r="D306">
        <v>3.7</v>
      </c>
      <c r="E306" s="4">
        <v>80172</v>
      </c>
      <c r="F306" s="7">
        <v>5.9</v>
      </c>
      <c r="G306" s="6">
        <v>1505003904</v>
      </c>
      <c r="I306" s="125" t="s">
        <v>427</v>
      </c>
      <c r="J306" s="127" t="s">
        <v>694</v>
      </c>
      <c r="K306" s="126">
        <v>3</v>
      </c>
      <c r="L306" s="127" t="s">
        <v>694</v>
      </c>
    </row>
    <row r="307" spans="1:12" x14ac:dyDescent="0.25">
      <c r="A307" t="s">
        <v>322</v>
      </c>
      <c r="B307" s="149">
        <v>18614</v>
      </c>
      <c r="C307" s="3">
        <v>0.295968808744691</v>
      </c>
      <c r="D307">
        <v>5.0999999999999996</v>
      </c>
      <c r="E307" s="4">
        <v>72118</v>
      </c>
      <c r="F307" s="7">
        <v>4.0999999999999996</v>
      </c>
      <c r="G307" s="6">
        <v>2514599513</v>
      </c>
      <c r="I307" s="125" t="s">
        <v>428</v>
      </c>
      <c r="J307" s="127" t="s">
        <v>694</v>
      </c>
      <c r="K307" s="126">
        <v>4</v>
      </c>
      <c r="L307" s="127" t="s">
        <v>694</v>
      </c>
    </row>
    <row r="308" spans="1:12" x14ac:dyDescent="0.25">
      <c r="A308" t="s">
        <v>323</v>
      </c>
      <c r="B308" s="149">
        <v>2474</v>
      </c>
      <c r="C308" s="3">
        <v>7.7995642701524995E-2</v>
      </c>
      <c r="D308">
        <v>3.2</v>
      </c>
      <c r="E308" s="4">
        <v>89828</v>
      </c>
      <c r="F308" s="7">
        <v>4.3</v>
      </c>
      <c r="G308" s="6">
        <v>1257516469</v>
      </c>
      <c r="I308" s="125" t="s">
        <v>429</v>
      </c>
      <c r="J308" s="127" t="s">
        <v>695</v>
      </c>
      <c r="K308" s="126">
        <v>9</v>
      </c>
      <c r="L308" s="127" t="s">
        <v>694</v>
      </c>
    </row>
    <row r="309" spans="1:12" x14ac:dyDescent="0.25">
      <c r="A309" t="s">
        <v>324</v>
      </c>
      <c r="B309" s="149">
        <v>2641</v>
      </c>
      <c r="C309" s="3">
        <v>-3.0113845023870701E-2</v>
      </c>
      <c r="D309">
        <v>24.6</v>
      </c>
      <c r="E309" s="4">
        <v>64184</v>
      </c>
      <c r="F309" s="7">
        <v>5.0999999999999996</v>
      </c>
      <c r="G309" s="6">
        <v>133505214</v>
      </c>
      <c r="I309" s="125" t="s">
        <v>430</v>
      </c>
      <c r="J309" s="127" t="s">
        <v>695</v>
      </c>
      <c r="K309" s="126">
        <v>12</v>
      </c>
      <c r="L309" s="127" t="s">
        <v>694</v>
      </c>
    </row>
    <row r="310" spans="1:12" x14ac:dyDescent="0.25">
      <c r="A310" t="s">
        <v>325</v>
      </c>
      <c r="B310" s="149">
        <v>1500</v>
      </c>
      <c r="C310" s="3">
        <v>5.7827926657263801E-2</v>
      </c>
      <c r="D310">
        <v>9.1</v>
      </c>
      <c r="E310" s="4">
        <v>70958</v>
      </c>
      <c r="F310" s="7">
        <v>6.5</v>
      </c>
      <c r="G310" s="6">
        <v>844671582</v>
      </c>
      <c r="I310" s="125" t="s">
        <v>431</v>
      </c>
      <c r="J310" s="127" t="s">
        <v>694</v>
      </c>
      <c r="K310" s="126">
        <v>6</v>
      </c>
      <c r="L310" s="127" t="s">
        <v>694</v>
      </c>
    </row>
    <row r="311" spans="1:12" x14ac:dyDescent="0.25">
      <c r="A311" t="s">
        <v>326</v>
      </c>
      <c r="B311" s="149">
        <v>3317</v>
      </c>
      <c r="C311" s="3">
        <v>-0.104964921748516</v>
      </c>
      <c r="D311">
        <v>7</v>
      </c>
      <c r="E311" s="4">
        <v>68733</v>
      </c>
      <c r="F311" s="7">
        <v>4</v>
      </c>
      <c r="G311" s="6">
        <v>388588882</v>
      </c>
      <c r="I311" s="125" t="s">
        <v>432</v>
      </c>
      <c r="J311" s="127" t="s">
        <v>694</v>
      </c>
      <c r="K311" s="126">
        <v>6</v>
      </c>
      <c r="L311" s="127" t="s">
        <v>694</v>
      </c>
    </row>
    <row r="312" spans="1:12" x14ac:dyDescent="0.25">
      <c r="A312" t="s">
        <v>327</v>
      </c>
      <c r="B312" s="149">
        <v>105</v>
      </c>
      <c r="C312" s="3">
        <v>1.0192307692307701</v>
      </c>
      <c r="D312">
        <v>0</v>
      </c>
      <c r="E312" s="4">
        <v>73750</v>
      </c>
      <c r="F312" s="7">
        <v>6.9</v>
      </c>
      <c r="G312" s="6">
        <v>86146280</v>
      </c>
      <c r="I312" s="125" t="s">
        <v>434</v>
      </c>
      <c r="J312" s="127" t="s">
        <v>694</v>
      </c>
      <c r="K312" s="126">
        <v>3</v>
      </c>
      <c r="L312" s="127" t="s">
        <v>694</v>
      </c>
    </row>
    <row r="313" spans="1:12" x14ac:dyDescent="0.25">
      <c r="A313" t="s">
        <v>328</v>
      </c>
      <c r="B313" s="149">
        <v>1501</v>
      </c>
      <c r="C313" s="3">
        <v>-5.1800379027163598E-2</v>
      </c>
      <c r="D313">
        <v>7.6</v>
      </c>
      <c r="E313" s="4">
        <v>57188</v>
      </c>
      <c r="F313" s="7">
        <v>6.3</v>
      </c>
      <c r="G313" s="6">
        <v>283062942</v>
      </c>
      <c r="I313" s="125" t="s">
        <v>435</v>
      </c>
      <c r="J313" s="127" t="s">
        <v>695</v>
      </c>
      <c r="K313" s="126">
        <v>10</v>
      </c>
      <c r="L313" s="127" t="s">
        <v>694</v>
      </c>
    </row>
    <row r="314" spans="1:12" x14ac:dyDescent="0.25">
      <c r="A314" t="s">
        <v>329</v>
      </c>
      <c r="B314" s="149">
        <v>3610</v>
      </c>
      <c r="C314" s="3">
        <v>0.173602080624187</v>
      </c>
      <c r="D314">
        <v>6.5</v>
      </c>
      <c r="E314" s="4">
        <v>72155</v>
      </c>
      <c r="F314" s="7">
        <v>5.0999999999999996</v>
      </c>
      <c r="G314" s="6">
        <v>331157752</v>
      </c>
      <c r="I314" s="154" t="s">
        <v>1174</v>
      </c>
      <c r="J314" s="127" t="s">
        <v>694</v>
      </c>
      <c r="K314" s="126">
        <v>0</v>
      </c>
      <c r="L314" s="127" t="s">
        <v>694</v>
      </c>
    </row>
    <row r="315" spans="1:12" x14ac:dyDescent="0.25">
      <c r="A315" t="s">
        <v>330</v>
      </c>
      <c r="B315" s="149">
        <v>274</v>
      </c>
      <c r="C315" s="3">
        <v>0.16595744680851099</v>
      </c>
      <c r="D315">
        <v>23.4</v>
      </c>
      <c r="E315" s="4">
        <v>40250</v>
      </c>
      <c r="F315" s="7">
        <v>4.0999999999999996</v>
      </c>
      <c r="G315" s="6">
        <v>8301995</v>
      </c>
      <c r="I315" s="125" t="s">
        <v>436</v>
      </c>
      <c r="J315" s="127" t="s">
        <v>695</v>
      </c>
      <c r="K315" s="126">
        <v>11</v>
      </c>
      <c r="L315" s="127" t="s">
        <v>694</v>
      </c>
    </row>
    <row r="316" spans="1:12" x14ac:dyDescent="0.25">
      <c r="A316" t="s">
        <v>331</v>
      </c>
      <c r="B316" s="149">
        <v>221</v>
      </c>
      <c r="C316" s="3">
        <v>0.12755102040816299</v>
      </c>
      <c r="D316">
        <v>27.1</v>
      </c>
      <c r="E316" s="4" t="e">
        <v>#N/A</v>
      </c>
      <c r="F316" s="7">
        <v>6.3</v>
      </c>
      <c r="G316" s="6">
        <v>4212328</v>
      </c>
      <c r="I316" s="125" t="s">
        <v>438</v>
      </c>
      <c r="J316" s="127" t="s">
        <v>694</v>
      </c>
      <c r="K316" s="126">
        <v>4</v>
      </c>
      <c r="L316" s="127" t="s">
        <v>694</v>
      </c>
    </row>
    <row r="317" spans="1:12" x14ac:dyDescent="0.25">
      <c r="A317" t="s">
        <v>332</v>
      </c>
      <c r="B317" s="149">
        <v>618</v>
      </c>
      <c r="C317" s="3">
        <v>0.32051282051282098</v>
      </c>
      <c r="D317">
        <v>10.9</v>
      </c>
      <c r="E317" s="4">
        <v>55000</v>
      </c>
      <c r="F317" s="7">
        <v>5.4</v>
      </c>
      <c r="G317" s="6">
        <v>21055596</v>
      </c>
      <c r="I317" s="125" t="s">
        <v>440</v>
      </c>
      <c r="J317" s="127" t="s">
        <v>694</v>
      </c>
      <c r="K317" s="126">
        <v>2</v>
      </c>
      <c r="L317" s="127" t="s">
        <v>694</v>
      </c>
    </row>
    <row r="318" spans="1:12" x14ac:dyDescent="0.25">
      <c r="A318" t="s">
        <v>333</v>
      </c>
      <c r="B318" s="149">
        <v>2663</v>
      </c>
      <c r="C318" s="3">
        <v>-2.7392257121986799E-2</v>
      </c>
      <c r="D318">
        <v>5.6</v>
      </c>
      <c r="E318" s="4">
        <v>80250</v>
      </c>
      <c r="F318" s="7">
        <v>4.2</v>
      </c>
      <c r="G318" s="6">
        <v>448693753</v>
      </c>
      <c r="I318" s="125" t="s">
        <v>441</v>
      </c>
      <c r="J318" s="127" t="s">
        <v>694</v>
      </c>
      <c r="K318" s="126">
        <v>2</v>
      </c>
      <c r="L318" s="127" t="s">
        <v>694</v>
      </c>
    </row>
    <row r="319" spans="1:12" x14ac:dyDescent="0.25">
      <c r="A319" t="s">
        <v>334</v>
      </c>
      <c r="B319" s="149">
        <v>15242</v>
      </c>
      <c r="C319" s="3">
        <v>-5.0913838120104403E-3</v>
      </c>
      <c r="D319">
        <v>33.200000000000003</v>
      </c>
      <c r="E319" s="4">
        <v>35776</v>
      </c>
      <c r="F319" s="7">
        <v>9.5</v>
      </c>
      <c r="G319" s="6">
        <v>846983178</v>
      </c>
      <c r="I319" s="125" t="s">
        <v>442</v>
      </c>
      <c r="J319" s="127" t="s">
        <v>695</v>
      </c>
      <c r="K319" s="126">
        <v>5</v>
      </c>
      <c r="L319" s="127" t="s">
        <v>694</v>
      </c>
    </row>
    <row r="320" spans="1:12" x14ac:dyDescent="0.25">
      <c r="A320" t="s">
        <v>335</v>
      </c>
      <c r="B320" s="149">
        <v>621</v>
      </c>
      <c r="C320" s="3">
        <v>-0.18073878627968301</v>
      </c>
      <c r="D320">
        <v>17.899999999999999</v>
      </c>
      <c r="E320" s="4">
        <v>35455</v>
      </c>
      <c r="F320" s="7">
        <v>5.4</v>
      </c>
      <c r="G320" s="6">
        <v>25048257</v>
      </c>
      <c r="I320" s="125" t="s">
        <v>443</v>
      </c>
      <c r="J320" s="127" t="s">
        <v>694</v>
      </c>
      <c r="K320" s="126">
        <v>3</v>
      </c>
      <c r="L320" s="127" t="s">
        <v>694</v>
      </c>
    </row>
    <row r="321" spans="1:12" x14ac:dyDescent="0.25">
      <c r="A321" t="s">
        <v>336</v>
      </c>
      <c r="B321" s="149">
        <v>62676</v>
      </c>
      <c r="C321" s="3">
        <v>4.8006019563581602E-2</v>
      </c>
      <c r="D321">
        <v>15.1</v>
      </c>
      <c r="E321" s="4">
        <v>57674</v>
      </c>
      <c r="F321" s="7">
        <v>5.5</v>
      </c>
      <c r="G321" s="6">
        <v>6616723368</v>
      </c>
      <c r="I321" s="125" t="s">
        <v>445</v>
      </c>
      <c r="J321" s="127" t="s">
        <v>694</v>
      </c>
      <c r="K321" s="126">
        <v>1</v>
      </c>
      <c r="L321" s="127" t="s">
        <v>694</v>
      </c>
    </row>
    <row r="322" spans="1:12" x14ac:dyDescent="0.25">
      <c r="A322" t="s">
        <v>337</v>
      </c>
      <c r="B322" s="149">
        <v>50</v>
      </c>
      <c r="C322" s="3">
        <v>1</v>
      </c>
      <c r="D322">
        <v>6</v>
      </c>
      <c r="E322" s="4">
        <v>44583</v>
      </c>
      <c r="F322" s="7">
        <v>8.4</v>
      </c>
      <c r="G322" s="6">
        <v>4728776</v>
      </c>
      <c r="I322" s="125" t="s">
        <v>447</v>
      </c>
      <c r="J322" s="127" t="s">
        <v>694</v>
      </c>
      <c r="K322" s="126">
        <v>1</v>
      </c>
      <c r="L322" s="127" t="s">
        <v>694</v>
      </c>
    </row>
    <row r="323" spans="1:12" x14ac:dyDescent="0.25">
      <c r="A323" t="s">
        <v>338</v>
      </c>
      <c r="B323" s="149">
        <v>22794</v>
      </c>
      <c r="C323" s="3">
        <v>0.26471730566498403</v>
      </c>
      <c r="D323">
        <v>4.3</v>
      </c>
      <c r="E323" s="4">
        <v>78884</v>
      </c>
      <c r="F323" s="7">
        <v>6.1</v>
      </c>
      <c r="G323" s="6">
        <v>3694276985</v>
      </c>
      <c r="I323" s="125" t="s">
        <v>448</v>
      </c>
      <c r="J323" s="127" t="s">
        <v>694</v>
      </c>
      <c r="K323" s="126">
        <v>8</v>
      </c>
      <c r="L323" s="127" t="s">
        <v>694</v>
      </c>
    </row>
    <row r="324" spans="1:12" x14ac:dyDescent="0.25">
      <c r="A324" t="s">
        <v>339</v>
      </c>
      <c r="B324" s="149">
        <v>55344</v>
      </c>
      <c r="C324" s="3">
        <v>-4.4706044809610899E-2</v>
      </c>
      <c r="D324">
        <v>23.3</v>
      </c>
      <c r="E324" s="4">
        <v>41092</v>
      </c>
      <c r="F324" s="7">
        <v>5.0999999999999996</v>
      </c>
      <c r="G324" s="6">
        <v>4260651965</v>
      </c>
      <c r="I324" s="125" t="s">
        <v>450</v>
      </c>
      <c r="J324" s="127" t="s">
        <v>695</v>
      </c>
      <c r="K324" s="126">
        <v>11</v>
      </c>
      <c r="L324" s="127" t="s">
        <v>694</v>
      </c>
    </row>
    <row r="325" spans="1:12" x14ac:dyDescent="0.25">
      <c r="A325" t="s">
        <v>340</v>
      </c>
      <c r="B325" s="149">
        <v>18205</v>
      </c>
      <c r="C325" s="3">
        <v>1.7607602012297399E-2</v>
      </c>
      <c r="D325">
        <v>17.100000000000001</v>
      </c>
      <c r="E325" s="4">
        <v>42411</v>
      </c>
      <c r="F325" s="7">
        <v>5</v>
      </c>
      <c r="G325" s="6">
        <v>2983144984</v>
      </c>
      <c r="I325" s="125" t="s">
        <v>451</v>
      </c>
      <c r="J325" s="127" t="s">
        <v>694</v>
      </c>
      <c r="K325" s="126">
        <v>2</v>
      </c>
      <c r="L325" s="127" t="s">
        <v>694</v>
      </c>
    </row>
    <row r="326" spans="1:12" x14ac:dyDescent="0.25">
      <c r="A326" t="s">
        <v>341</v>
      </c>
      <c r="B326" s="149">
        <v>354</v>
      </c>
      <c r="C326" s="3">
        <v>-0.384347826086956</v>
      </c>
      <c r="D326">
        <v>19.2</v>
      </c>
      <c r="E326" s="4">
        <v>36979</v>
      </c>
      <c r="F326" s="7">
        <v>6.1</v>
      </c>
      <c r="G326" s="6">
        <v>24766198</v>
      </c>
      <c r="I326" s="125" t="s">
        <v>452</v>
      </c>
      <c r="J326" s="127" t="s">
        <v>694</v>
      </c>
      <c r="K326" s="126">
        <v>4</v>
      </c>
      <c r="L326" s="127" t="s">
        <v>694</v>
      </c>
    </row>
    <row r="327" spans="1:12" x14ac:dyDescent="0.25">
      <c r="A327" t="s">
        <v>342</v>
      </c>
      <c r="B327" s="149">
        <v>13413</v>
      </c>
      <c r="C327" s="3">
        <v>-7.6205978100029603E-3</v>
      </c>
      <c r="D327">
        <v>10.4</v>
      </c>
      <c r="E327" s="4">
        <v>85660</v>
      </c>
      <c r="F327" s="7">
        <v>5</v>
      </c>
      <c r="G327" s="6">
        <v>1630747748</v>
      </c>
      <c r="I327" s="125" t="s">
        <v>454</v>
      </c>
      <c r="J327" s="127" t="s">
        <v>695</v>
      </c>
      <c r="K327" s="126">
        <v>9</v>
      </c>
      <c r="L327" s="127" t="s">
        <v>694</v>
      </c>
    </row>
    <row r="328" spans="1:12" x14ac:dyDescent="0.25">
      <c r="A328" t="s">
        <v>343</v>
      </c>
      <c r="B328" s="149">
        <v>19347</v>
      </c>
      <c r="C328" s="3">
        <v>2.27849439627828E-2</v>
      </c>
      <c r="D328">
        <v>24.9</v>
      </c>
      <c r="E328" s="4">
        <v>32698</v>
      </c>
      <c r="F328" s="7">
        <v>4.5999999999999996</v>
      </c>
      <c r="G328" s="6">
        <v>1802003334</v>
      </c>
      <c r="I328" s="125" t="s">
        <v>455</v>
      </c>
      <c r="J328" s="127" t="s">
        <v>695</v>
      </c>
      <c r="K328" s="126">
        <v>12</v>
      </c>
      <c r="L328" s="127" t="s">
        <v>694</v>
      </c>
    </row>
    <row r="329" spans="1:12" x14ac:dyDescent="0.25">
      <c r="A329" t="s">
        <v>344</v>
      </c>
      <c r="B329" s="149">
        <v>2660</v>
      </c>
      <c r="C329" s="3">
        <v>3.0165912518853701E-3</v>
      </c>
      <c r="D329">
        <v>21.2</v>
      </c>
      <c r="E329" s="4">
        <v>41657</v>
      </c>
      <c r="F329" s="7">
        <v>4.8</v>
      </c>
      <c r="G329" s="6">
        <v>200971741</v>
      </c>
      <c r="I329" s="125" t="s">
        <v>456</v>
      </c>
      <c r="J329" s="127" t="s">
        <v>694</v>
      </c>
      <c r="K329" s="126">
        <v>7</v>
      </c>
      <c r="L329" s="127" t="s">
        <v>694</v>
      </c>
    </row>
    <row r="330" spans="1:12" x14ac:dyDescent="0.25">
      <c r="A330" t="s">
        <v>345</v>
      </c>
      <c r="B330" s="149">
        <v>607</v>
      </c>
      <c r="C330" s="3">
        <v>0.52130325814536305</v>
      </c>
      <c r="D330">
        <v>26</v>
      </c>
      <c r="E330" s="4">
        <v>34000</v>
      </c>
      <c r="F330" s="7">
        <v>6.4</v>
      </c>
      <c r="G330" s="6">
        <v>18767583</v>
      </c>
      <c r="I330" s="125" t="s">
        <v>458</v>
      </c>
      <c r="J330" s="127" t="s">
        <v>694</v>
      </c>
      <c r="K330" s="126">
        <v>5</v>
      </c>
      <c r="L330" s="127" t="s">
        <v>694</v>
      </c>
    </row>
    <row r="331" spans="1:12" x14ac:dyDescent="0.25">
      <c r="A331" t="s">
        <v>346</v>
      </c>
      <c r="B331" s="149">
        <v>4389</v>
      </c>
      <c r="C331" s="3">
        <v>0.26229508196721302</v>
      </c>
      <c r="D331">
        <v>8.3000000000000007</v>
      </c>
      <c r="E331" s="4">
        <v>52643</v>
      </c>
      <c r="F331" s="7">
        <v>5.4</v>
      </c>
      <c r="G331" s="6">
        <v>400353694</v>
      </c>
      <c r="I331" s="125" t="s">
        <v>460</v>
      </c>
      <c r="J331" s="127" t="s">
        <v>694</v>
      </c>
      <c r="K331" s="126">
        <v>5</v>
      </c>
      <c r="L331" s="127" t="s">
        <v>694</v>
      </c>
    </row>
    <row r="332" spans="1:12" x14ac:dyDescent="0.25">
      <c r="A332" t="s">
        <v>347</v>
      </c>
      <c r="B332" s="149">
        <v>85670</v>
      </c>
      <c r="C332" s="3">
        <v>6.4170724436052901E-2</v>
      </c>
      <c r="D332">
        <v>10.7</v>
      </c>
      <c r="E332" s="4">
        <v>65399</v>
      </c>
      <c r="F332" s="7">
        <v>4.0999999999999996</v>
      </c>
      <c r="G332" s="6">
        <v>11958917318</v>
      </c>
      <c r="I332" s="125" t="s">
        <v>461</v>
      </c>
      <c r="J332" s="127" t="s">
        <v>694</v>
      </c>
      <c r="K332" s="126">
        <v>6</v>
      </c>
      <c r="L332" s="127" t="s">
        <v>694</v>
      </c>
    </row>
    <row r="333" spans="1:12" x14ac:dyDescent="0.25">
      <c r="A333" t="s">
        <v>348</v>
      </c>
      <c r="B333" s="149">
        <v>10926</v>
      </c>
      <c r="C333" s="3">
        <v>3.3289199924342698E-2</v>
      </c>
      <c r="D333">
        <v>21.6</v>
      </c>
      <c r="E333" s="4">
        <v>38920</v>
      </c>
      <c r="F333" s="7">
        <v>4.0999999999999996</v>
      </c>
      <c r="G333" s="6">
        <v>1009832361</v>
      </c>
      <c r="I333" s="125" t="s">
        <v>462</v>
      </c>
      <c r="J333" s="127" t="s">
        <v>695</v>
      </c>
      <c r="K333" s="126">
        <v>3</v>
      </c>
      <c r="L333" s="127" t="s">
        <v>694</v>
      </c>
    </row>
    <row r="334" spans="1:12" x14ac:dyDescent="0.25">
      <c r="A334" t="s">
        <v>349</v>
      </c>
      <c r="B334" s="149">
        <v>129</v>
      </c>
      <c r="C334" s="3">
        <v>2.3809523809523801E-2</v>
      </c>
      <c r="D334">
        <v>16.3</v>
      </c>
      <c r="E334" s="4">
        <v>53333</v>
      </c>
      <c r="F334" s="7">
        <v>6.9</v>
      </c>
      <c r="G334" s="6">
        <v>10110456</v>
      </c>
      <c r="I334" s="125" t="s">
        <v>464</v>
      </c>
      <c r="J334" s="127" t="s">
        <v>694</v>
      </c>
      <c r="K334" s="126">
        <v>1</v>
      </c>
      <c r="L334" s="127" t="s">
        <v>695</v>
      </c>
    </row>
    <row r="335" spans="1:12" x14ac:dyDescent="0.25">
      <c r="A335" t="s">
        <v>350</v>
      </c>
      <c r="B335" s="149">
        <v>479</v>
      </c>
      <c r="C335" s="3">
        <v>-0.18537414965986401</v>
      </c>
      <c r="D335">
        <v>34.700000000000003</v>
      </c>
      <c r="E335" s="4">
        <v>21333</v>
      </c>
      <c r="F335" s="7">
        <v>7.5</v>
      </c>
      <c r="G335" s="6">
        <v>48722541</v>
      </c>
      <c r="I335" s="125" t="s">
        <v>465</v>
      </c>
      <c r="J335" s="127" t="s">
        <v>695</v>
      </c>
      <c r="K335" s="126">
        <v>12</v>
      </c>
      <c r="L335" s="127" t="s">
        <v>694</v>
      </c>
    </row>
    <row r="336" spans="1:12" x14ac:dyDescent="0.25">
      <c r="A336" t="s">
        <v>351</v>
      </c>
      <c r="B336" s="149">
        <v>4275</v>
      </c>
      <c r="C336" s="3">
        <v>0.314171533968644</v>
      </c>
      <c r="D336">
        <v>12.2</v>
      </c>
      <c r="E336" s="4">
        <v>54617</v>
      </c>
      <c r="F336" s="7">
        <v>4.4000000000000004</v>
      </c>
      <c r="G336" s="6">
        <v>621116622</v>
      </c>
      <c r="I336" s="125" t="s">
        <v>466</v>
      </c>
      <c r="J336" s="127" t="s">
        <v>695</v>
      </c>
      <c r="K336" s="126">
        <v>12</v>
      </c>
      <c r="L336" s="127" t="s">
        <v>694</v>
      </c>
    </row>
    <row r="337" spans="1:12" x14ac:dyDescent="0.25">
      <c r="A337" t="s">
        <v>352</v>
      </c>
      <c r="B337" s="149">
        <v>4764</v>
      </c>
      <c r="C337" s="3">
        <v>-4.9670855774985E-2</v>
      </c>
      <c r="D337">
        <v>11.5</v>
      </c>
      <c r="E337" s="4">
        <v>40976</v>
      </c>
      <c r="F337" s="7">
        <v>4.6500000000000004</v>
      </c>
      <c r="G337" s="6">
        <v>314334093</v>
      </c>
      <c r="I337" s="125" t="s">
        <v>467</v>
      </c>
      <c r="J337" s="127" t="s">
        <v>694</v>
      </c>
      <c r="K337" s="126">
        <v>2</v>
      </c>
      <c r="L337" s="127" t="s">
        <v>694</v>
      </c>
    </row>
    <row r="338" spans="1:12" x14ac:dyDescent="0.25">
      <c r="A338" t="s">
        <v>353</v>
      </c>
      <c r="B338" s="149">
        <v>2952</v>
      </c>
      <c r="C338" s="3">
        <v>-0.15729374821581499</v>
      </c>
      <c r="D338">
        <v>36</v>
      </c>
      <c r="E338" s="4">
        <v>23169</v>
      </c>
      <c r="F338" s="7">
        <v>4.8</v>
      </c>
      <c r="G338" s="6">
        <v>293855548</v>
      </c>
      <c r="I338" s="125" t="s">
        <v>468</v>
      </c>
      <c r="J338" s="127" t="s">
        <v>694</v>
      </c>
      <c r="K338" s="126">
        <v>4</v>
      </c>
      <c r="L338" s="127" t="s">
        <v>694</v>
      </c>
    </row>
    <row r="339" spans="1:12" x14ac:dyDescent="0.25">
      <c r="A339" t="s">
        <v>354</v>
      </c>
      <c r="B339" s="149">
        <v>108</v>
      </c>
      <c r="C339" s="3">
        <v>0.08</v>
      </c>
      <c r="D339">
        <v>25</v>
      </c>
      <c r="E339" s="4">
        <v>23750</v>
      </c>
      <c r="F339" s="7">
        <v>4.7</v>
      </c>
      <c r="G339" s="6">
        <v>11526395</v>
      </c>
      <c r="I339" s="125" t="s">
        <v>469</v>
      </c>
      <c r="J339" s="127" t="s">
        <v>694</v>
      </c>
      <c r="K339" s="126">
        <v>3</v>
      </c>
      <c r="L339" s="127" t="s">
        <v>694</v>
      </c>
    </row>
    <row r="340" spans="1:12" x14ac:dyDescent="0.25">
      <c r="A340" t="s">
        <v>355</v>
      </c>
      <c r="B340" s="149">
        <v>3650</v>
      </c>
      <c r="C340" s="3">
        <v>1.6429963798384802E-2</v>
      </c>
      <c r="D340">
        <v>25.5</v>
      </c>
      <c r="E340" s="4">
        <v>44375</v>
      </c>
      <c r="F340" s="7">
        <v>5.2</v>
      </c>
      <c r="G340" s="6">
        <v>358313766</v>
      </c>
      <c r="I340" s="125" t="s">
        <v>471</v>
      </c>
      <c r="J340" s="127" t="s">
        <v>695</v>
      </c>
      <c r="K340" s="126">
        <v>8</v>
      </c>
      <c r="L340" s="127" t="s">
        <v>694</v>
      </c>
    </row>
    <row r="341" spans="1:12" x14ac:dyDescent="0.25">
      <c r="A341" t="s">
        <v>356</v>
      </c>
      <c r="B341" s="149">
        <v>869</v>
      </c>
      <c r="C341" s="3">
        <v>-0.19012115563839699</v>
      </c>
      <c r="D341">
        <v>39.799999999999997</v>
      </c>
      <c r="E341" s="4">
        <v>31458</v>
      </c>
      <c r="F341" s="7">
        <v>6.8</v>
      </c>
      <c r="G341" s="6">
        <v>38452655</v>
      </c>
      <c r="I341" s="125" t="s">
        <v>473</v>
      </c>
      <c r="J341" s="127" t="s">
        <v>695</v>
      </c>
      <c r="K341" s="126">
        <v>4</v>
      </c>
      <c r="L341" s="127" t="s">
        <v>694</v>
      </c>
    </row>
    <row r="342" spans="1:12" x14ac:dyDescent="0.25">
      <c r="A342" t="s">
        <v>357</v>
      </c>
      <c r="B342" s="149">
        <v>71</v>
      </c>
      <c r="C342" s="3">
        <v>-0.134146341463415</v>
      </c>
      <c r="D342">
        <v>16.899999999999999</v>
      </c>
      <c r="E342" s="4">
        <v>56250</v>
      </c>
      <c r="F342" s="7">
        <v>7.6</v>
      </c>
      <c r="G342" s="6">
        <v>9568901</v>
      </c>
      <c r="I342" s="125" t="s">
        <v>475</v>
      </c>
      <c r="J342" s="127" t="s">
        <v>695</v>
      </c>
      <c r="K342" s="126">
        <v>7</v>
      </c>
      <c r="L342" s="127" t="s">
        <v>694</v>
      </c>
    </row>
    <row r="343" spans="1:12" x14ac:dyDescent="0.25">
      <c r="A343" t="s">
        <v>358</v>
      </c>
      <c r="B343" s="149">
        <v>19186</v>
      </c>
      <c r="C343" s="3">
        <v>-0.10203126462604099</v>
      </c>
      <c r="D343">
        <v>31.1</v>
      </c>
      <c r="E343" s="4">
        <v>38514</v>
      </c>
      <c r="F343" s="7">
        <v>7.6</v>
      </c>
      <c r="G343" s="6">
        <v>1638453108</v>
      </c>
      <c r="I343" s="125" t="s">
        <v>477</v>
      </c>
      <c r="J343" s="127" t="s">
        <v>695</v>
      </c>
      <c r="K343" s="126">
        <v>10</v>
      </c>
      <c r="L343" s="127" t="s">
        <v>694</v>
      </c>
    </row>
    <row r="344" spans="1:12" x14ac:dyDescent="0.25">
      <c r="A344" t="s">
        <v>359</v>
      </c>
      <c r="B344" s="149">
        <v>307</v>
      </c>
      <c r="C344" s="3">
        <v>-0.429368029739777</v>
      </c>
      <c r="D344">
        <v>30</v>
      </c>
      <c r="E344" s="4">
        <v>46563</v>
      </c>
      <c r="F344" s="7">
        <v>8.4</v>
      </c>
      <c r="G344" s="6">
        <v>20108756</v>
      </c>
      <c r="I344" s="154" t="s">
        <v>478</v>
      </c>
      <c r="J344" s="127" t="s">
        <v>694</v>
      </c>
      <c r="K344" s="126">
        <v>6</v>
      </c>
      <c r="L344" s="127" t="s">
        <v>1176</v>
      </c>
    </row>
    <row r="345" spans="1:12" x14ac:dyDescent="0.25">
      <c r="A345" t="s">
        <v>360</v>
      </c>
      <c r="B345" s="149">
        <v>36532</v>
      </c>
      <c r="C345" s="3">
        <v>6.9437939110070304E-2</v>
      </c>
      <c r="D345">
        <v>16.3</v>
      </c>
      <c r="E345" s="4">
        <v>48169</v>
      </c>
      <c r="F345" s="7">
        <v>4.3</v>
      </c>
      <c r="G345" s="6">
        <v>8378824566</v>
      </c>
      <c r="I345" s="125" t="s">
        <v>479</v>
      </c>
      <c r="J345" s="127" t="s">
        <v>695</v>
      </c>
      <c r="K345" s="126">
        <v>9</v>
      </c>
      <c r="L345" s="127" t="s">
        <v>694</v>
      </c>
    </row>
    <row r="346" spans="1:12" x14ac:dyDescent="0.25">
      <c r="A346" t="s">
        <v>361</v>
      </c>
      <c r="B346" s="149">
        <v>80</v>
      </c>
      <c r="C346" s="3">
        <v>-0.402985074626866</v>
      </c>
      <c r="D346">
        <v>5</v>
      </c>
      <c r="E346" s="4">
        <v>68438</v>
      </c>
      <c r="F346" s="7">
        <v>7.8</v>
      </c>
      <c r="G346" s="6">
        <v>5257033</v>
      </c>
      <c r="I346" s="125" t="s">
        <v>480</v>
      </c>
      <c r="J346" s="127" t="s">
        <v>695</v>
      </c>
      <c r="K346" s="126">
        <v>9</v>
      </c>
      <c r="L346" s="127" t="s">
        <v>694</v>
      </c>
    </row>
    <row r="347" spans="1:12" x14ac:dyDescent="0.25">
      <c r="A347" t="s">
        <v>362</v>
      </c>
      <c r="B347" s="149">
        <v>21269</v>
      </c>
      <c r="C347" s="3">
        <v>-3.65390921440952E-3</v>
      </c>
      <c r="D347">
        <v>13.8</v>
      </c>
      <c r="E347" s="4">
        <v>51396</v>
      </c>
      <c r="F347" s="7">
        <v>4.4000000000000004</v>
      </c>
      <c r="G347" s="6">
        <v>2795783923</v>
      </c>
      <c r="I347" s="125" t="s">
        <v>481</v>
      </c>
      <c r="J347" s="127" t="s">
        <v>695</v>
      </c>
      <c r="K347" s="126">
        <v>15</v>
      </c>
      <c r="L347" s="127" t="s">
        <v>694</v>
      </c>
    </row>
    <row r="348" spans="1:12" x14ac:dyDescent="0.25">
      <c r="A348" t="s">
        <v>363</v>
      </c>
      <c r="B348" s="149">
        <v>2244</v>
      </c>
      <c r="C348" s="3">
        <v>-8.8545897644191698E-2</v>
      </c>
      <c r="D348">
        <v>11.8</v>
      </c>
      <c r="E348" s="4">
        <v>45160</v>
      </c>
      <c r="F348" s="7">
        <v>5.6</v>
      </c>
      <c r="G348" s="6">
        <v>237876094</v>
      </c>
      <c r="I348" s="125" t="s">
        <v>482</v>
      </c>
      <c r="J348" s="127" t="s">
        <v>694</v>
      </c>
      <c r="K348" s="126">
        <v>4</v>
      </c>
      <c r="L348" s="127" t="s">
        <v>694</v>
      </c>
    </row>
    <row r="349" spans="1:12" x14ac:dyDescent="0.25">
      <c r="A349" t="s">
        <v>365</v>
      </c>
      <c r="B349" s="149">
        <v>2429</v>
      </c>
      <c r="C349" s="3">
        <v>0.57624918883841603</v>
      </c>
      <c r="D349">
        <v>9.4</v>
      </c>
      <c r="E349" s="4">
        <v>54125</v>
      </c>
      <c r="F349" s="7">
        <v>4.3</v>
      </c>
      <c r="G349" s="6">
        <v>513234703</v>
      </c>
      <c r="I349" s="125" t="s">
        <v>483</v>
      </c>
      <c r="J349" s="127" t="s">
        <v>695</v>
      </c>
      <c r="K349" s="126">
        <v>10</v>
      </c>
      <c r="L349" s="127" t="s">
        <v>694</v>
      </c>
    </row>
    <row r="350" spans="1:12" x14ac:dyDescent="0.25">
      <c r="A350" t="s">
        <v>366</v>
      </c>
      <c r="B350" s="149">
        <v>1059</v>
      </c>
      <c r="C350" s="3">
        <v>-0.23093681917211301</v>
      </c>
      <c r="D350">
        <v>30.6</v>
      </c>
      <c r="E350" s="4">
        <v>43750</v>
      </c>
      <c r="F350" s="7">
        <v>4.5</v>
      </c>
      <c r="G350" s="6">
        <v>31121131</v>
      </c>
      <c r="I350" s="125" t="s">
        <v>485</v>
      </c>
      <c r="J350" s="127" t="s">
        <v>694</v>
      </c>
      <c r="K350" s="126">
        <v>5</v>
      </c>
      <c r="L350" s="127" t="s">
        <v>694</v>
      </c>
    </row>
    <row r="351" spans="1:12" x14ac:dyDescent="0.25">
      <c r="A351" t="s">
        <v>367</v>
      </c>
      <c r="B351" s="149">
        <v>3657</v>
      </c>
      <c r="C351" s="3">
        <v>7.9397874852420294E-2</v>
      </c>
      <c r="D351">
        <v>5.8</v>
      </c>
      <c r="E351" s="4">
        <v>63750</v>
      </c>
      <c r="F351" s="7">
        <v>4.4000000000000004</v>
      </c>
      <c r="G351" s="6">
        <v>2110049695</v>
      </c>
      <c r="I351" s="125" t="s">
        <v>486</v>
      </c>
      <c r="J351" s="127" t="s">
        <v>694</v>
      </c>
      <c r="K351" s="126">
        <v>6</v>
      </c>
      <c r="L351" s="127" t="s">
        <v>694</v>
      </c>
    </row>
    <row r="352" spans="1:12" x14ac:dyDescent="0.25">
      <c r="A352" t="s">
        <v>368</v>
      </c>
      <c r="B352" s="149">
        <v>1769</v>
      </c>
      <c r="C352" s="3">
        <v>0.191245791245791</v>
      </c>
      <c r="D352">
        <v>20.7</v>
      </c>
      <c r="E352" s="4">
        <v>59524</v>
      </c>
      <c r="F352" s="7">
        <v>5.9</v>
      </c>
      <c r="G352" s="6">
        <v>678903739</v>
      </c>
      <c r="I352" s="125" t="s">
        <v>487</v>
      </c>
      <c r="J352" s="127" t="s">
        <v>694</v>
      </c>
      <c r="K352" s="126">
        <v>1</v>
      </c>
      <c r="L352" s="127" t="s">
        <v>694</v>
      </c>
    </row>
    <row r="353" spans="1:12" x14ac:dyDescent="0.25">
      <c r="A353" t="s">
        <v>369</v>
      </c>
      <c r="B353" s="149">
        <v>126</v>
      </c>
      <c r="C353" s="3">
        <v>-0.14285714285714299</v>
      </c>
      <c r="D353">
        <v>17.5</v>
      </c>
      <c r="E353" s="4">
        <v>32500</v>
      </c>
      <c r="F353" s="7">
        <v>7.6</v>
      </c>
      <c r="G353" s="6" t="e">
        <v>#N/A</v>
      </c>
      <c r="I353" s="125" t="s">
        <v>488</v>
      </c>
      <c r="J353" s="127" t="s">
        <v>695</v>
      </c>
      <c r="K353" s="126">
        <v>7</v>
      </c>
      <c r="L353" s="127" t="s">
        <v>694</v>
      </c>
    </row>
    <row r="354" spans="1:12" x14ac:dyDescent="0.25">
      <c r="A354" t="s">
        <v>370</v>
      </c>
      <c r="B354" s="149">
        <v>7703</v>
      </c>
      <c r="C354" s="3">
        <v>-6.3209494324045403E-3</v>
      </c>
      <c r="D354">
        <v>21.9</v>
      </c>
      <c r="E354" s="4">
        <v>41580</v>
      </c>
      <c r="F354" s="7">
        <v>4.5999999999999996</v>
      </c>
      <c r="G354" s="6">
        <v>595792804</v>
      </c>
      <c r="I354" s="125" t="s">
        <v>489</v>
      </c>
      <c r="J354" s="127" t="s">
        <v>694</v>
      </c>
      <c r="K354" s="126">
        <v>3</v>
      </c>
      <c r="L354" s="127" t="s">
        <v>694</v>
      </c>
    </row>
    <row r="355" spans="1:12" x14ac:dyDescent="0.25">
      <c r="A355" t="s">
        <v>371</v>
      </c>
      <c r="B355" s="149">
        <v>2802</v>
      </c>
      <c r="C355" s="3">
        <v>7.9768786127167604E-2</v>
      </c>
      <c r="D355">
        <v>11.1</v>
      </c>
      <c r="E355" s="4">
        <v>67125</v>
      </c>
      <c r="F355" s="7">
        <v>4.4000000000000004</v>
      </c>
      <c r="G355" s="6">
        <v>165452437</v>
      </c>
      <c r="I355" s="125" t="s">
        <v>491</v>
      </c>
      <c r="J355" s="127" t="s">
        <v>694</v>
      </c>
      <c r="K355" s="126">
        <v>2</v>
      </c>
      <c r="L355" s="127" t="s">
        <v>694</v>
      </c>
    </row>
    <row r="356" spans="1:12" x14ac:dyDescent="0.25">
      <c r="A356" t="s">
        <v>372</v>
      </c>
      <c r="B356" s="149">
        <v>668</v>
      </c>
      <c r="C356" s="3">
        <v>-0.119894598155468</v>
      </c>
      <c r="D356">
        <v>17.399999999999999</v>
      </c>
      <c r="E356" s="4">
        <v>45375</v>
      </c>
      <c r="F356" s="7">
        <v>4.4000000000000004</v>
      </c>
      <c r="G356" s="6">
        <v>122904150</v>
      </c>
      <c r="I356" s="125" t="s">
        <v>495</v>
      </c>
      <c r="J356" s="127" t="s">
        <v>694</v>
      </c>
      <c r="K356" s="126">
        <v>6</v>
      </c>
      <c r="L356" s="127" t="s">
        <v>694</v>
      </c>
    </row>
    <row r="357" spans="1:12" x14ac:dyDescent="0.25">
      <c r="A357" t="s">
        <v>373</v>
      </c>
      <c r="B357" s="149">
        <v>2533</v>
      </c>
      <c r="C357" s="3">
        <v>-3.09869931140015E-2</v>
      </c>
      <c r="D357">
        <v>22.3</v>
      </c>
      <c r="E357" s="4">
        <v>44861</v>
      </c>
      <c r="F357" s="7">
        <v>4</v>
      </c>
      <c r="G357" s="6">
        <v>244566349</v>
      </c>
      <c r="I357" s="125" t="s">
        <v>496</v>
      </c>
      <c r="J357" s="127" t="s">
        <v>694</v>
      </c>
      <c r="K357" s="126">
        <v>5</v>
      </c>
      <c r="L357" s="127" t="s">
        <v>694</v>
      </c>
    </row>
    <row r="358" spans="1:12" x14ac:dyDescent="0.25">
      <c r="A358" t="s">
        <v>374</v>
      </c>
      <c r="B358" s="149">
        <v>22213</v>
      </c>
      <c r="C358" s="3">
        <v>-4.3656089895380397E-2</v>
      </c>
      <c r="D358">
        <v>19.8</v>
      </c>
      <c r="E358" s="4">
        <v>41798</v>
      </c>
      <c r="F358" s="7">
        <v>5.7</v>
      </c>
      <c r="G358" s="6">
        <v>2050531833</v>
      </c>
      <c r="I358" s="125" t="s">
        <v>498</v>
      </c>
      <c r="J358" s="127" t="s">
        <v>694</v>
      </c>
      <c r="K358" s="126">
        <v>9</v>
      </c>
      <c r="L358" s="127" t="s">
        <v>694</v>
      </c>
    </row>
    <row r="359" spans="1:12" x14ac:dyDescent="0.25">
      <c r="A359" t="s">
        <v>376</v>
      </c>
      <c r="B359" s="149">
        <v>6326</v>
      </c>
      <c r="C359" s="3">
        <v>2.4619371558147099E-2</v>
      </c>
      <c r="D359">
        <v>3</v>
      </c>
      <c r="E359" s="4">
        <v>221350</v>
      </c>
      <c r="F359" s="7">
        <v>4</v>
      </c>
      <c r="G359" s="6">
        <v>1587705340</v>
      </c>
      <c r="I359" s="125" t="s">
        <v>499</v>
      </c>
      <c r="J359" s="127" t="s">
        <v>695</v>
      </c>
      <c r="K359" s="126">
        <v>11</v>
      </c>
      <c r="L359" s="127" t="s">
        <v>694</v>
      </c>
    </row>
    <row r="360" spans="1:12" x14ac:dyDescent="0.25">
      <c r="A360" t="s">
        <v>377</v>
      </c>
      <c r="B360" s="149">
        <v>29417</v>
      </c>
      <c r="C360" s="3">
        <v>-4.3660598179453801E-2</v>
      </c>
      <c r="D360">
        <v>4.5999999999999996</v>
      </c>
      <c r="E360" s="4">
        <v>96195</v>
      </c>
      <c r="F360" s="7">
        <v>4.9000000000000004</v>
      </c>
      <c r="G360" s="6">
        <v>5179314272</v>
      </c>
      <c r="I360" s="125" t="s">
        <v>502</v>
      </c>
      <c r="J360" s="127" t="s">
        <v>694</v>
      </c>
      <c r="K360" s="126">
        <v>4</v>
      </c>
      <c r="L360" s="127" t="s">
        <v>694</v>
      </c>
    </row>
    <row r="361" spans="1:12" x14ac:dyDescent="0.25">
      <c r="A361" t="s">
        <v>379</v>
      </c>
      <c r="B361" s="149">
        <v>2224</v>
      </c>
      <c r="C361" s="3">
        <v>-0.123719464144996</v>
      </c>
      <c r="D361">
        <v>40.9</v>
      </c>
      <c r="E361" s="4">
        <v>21318</v>
      </c>
      <c r="F361" s="7">
        <v>8.5500000000000007</v>
      </c>
      <c r="G361" s="6">
        <v>98680226</v>
      </c>
      <c r="I361" s="125" t="s">
        <v>503</v>
      </c>
      <c r="J361" s="127" t="s">
        <v>694</v>
      </c>
      <c r="K361" s="126">
        <v>8</v>
      </c>
      <c r="L361" s="127" t="s">
        <v>694</v>
      </c>
    </row>
    <row r="362" spans="1:12" x14ac:dyDescent="0.25">
      <c r="A362" t="s">
        <v>380</v>
      </c>
      <c r="B362" s="149">
        <v>2428</v>
      </c>
      <c r="C362" s="3">
        <v>-0.10074074074074101</v>
      </c>
      <c r="D362">
        <v>21.2</v>
      </c>
      <c r="E362" s="4">
        <v>31546</v>
      </c>
      <c r="F362" s="7">
        <v>5.6</v>
      </c>
      <c r="G362" s="6">
        <v>264062967</v>
      </c>
      <c r="I362" s="125" t="s">
        <v>504</v>
      </c>
      <c r="J362" s="127" t="s">
        <v>694</v>
      </c>
      <c r="K362" s="126">
        <v>1</v>
      </c>
      <c r="L362" s="127" t="s">
        <v>694</v>
      </c>
    </row>
    <row r="363" spans="1:12" x14ac:dyDescent="0.25">
      <c r="A363" t="s">
        <v>381</v>
      </c>
      <c r="B363" s="149">
        <v>1002</v>
      </c>
      <c r="C363" s="3">
        <v>3.2989690721649499E-2</v>
      </c>
      <c r="D363">
        <v>17</v>
      </c>
      <c r="E363" s="4">
        <v>52656</v>
      </c>
      <c r="F363" s="7">
        <v>4.3</v>
      </c>
      <c r="G363" s="6">
        <v>54621760</v>
      </c>
      <c r="I363" s="125" t="s">
        <v>506</v>
      </c>
      <c r="J363" s="127" t="s">
        <v>695</v>
      </c>
      <c r="K363" s="126">
        <v>9</v>
      </c>
      <c r="L363" s="127" t="s">
        <v>694</v>
      </c>
    </row>
    <row r="364" spans="1:12" x14ac:dyDescent="0.25">
      <c r="A364" t="s">
        <v>382</v>
      </c>
      <c r="B364" s="149">
        <v>1019</v>
      </c>
      <c r="C364" s="3">
        <v>0.53927492447129899</v>
      </c>
      <c r="D364">
        <v>3.1</v>
      </c>
      <c r="E364" s="4">
        <v>104205</v>
      </c>
      <c r="F364" s="7">
        <v>5.2</v>
      </c>
      <c r="G364" s="6">
        <v>134098795</v>
      </c>
      <c r="I364" s="125" t="s">
        <v>507</v>
      </c>
      <c r="J364" s="127" t="s">
        <v>694</v>
      </c>
      <c r="K364" s="126">
        <v>5</v>
      </c>
      <c r="L364" s="127" t="s">
        <v>694</v>
      </c>
    </row>
    <row r="365" spans="1:12" x14ac:dyDescent="0.25">
      <c r="A365" t="s">
        <v>383</v>
      </c>
      <c r="B365" s="149">
        <v>109</v>
      </c>
      <c r="C365" s="3">
        <v>0.17204301075268799</v>
      </c>
      <c r="D365">
        <v>19.3</v>
      </c>
      <c r="E365" s="4">
        <v>41250</v>
      </c>
      <c r="F365" s="7">
        <v>7.6</v>
      </c>
      <c r="G365" s="6">
        <v>3913704</v>
      </c>
      <c r="I365" s="125" t="s">
        <v>508</v>
      </c>
      <c r="J365" s="127" t="s">
        <v>695</v>
      </c>
      <c r="K365" s="126">
        <v>12</v>
      </c>
      <c r="L365" s="127" t="s">
        <v>694</v>
      </c>
    </row>
    <row r="366" spans="1:12" x14ac:dyDescent="0.25">
      <c r="A366" t="s">
        <v>384</v>
      </c>
      <c r="B366" s="149">
        <v>44527</v>
      </c>
      <c r="C366" s="3">
        <v>-1.20260045707693E-2</v>
      </c>
      <c r="D366">
        <v>13.8</v>
      </c>
      <c r="E366" s="4">
        <v>50615</v>
      </c>
      <c r="F366" s="7">
        <v>4.5999999999999996</v>
      </c>
      <c r="G366" s="6">
        <v>4763548163</v>
      </c>
      <c r="I366" s="125" t="s">
        <v>509</v>
      </c>
      <c r="J366" s="127" t="s">
        <v>694</v>
      </c>
      <c r="K366" s="126">
        <v>3</v>
      </c>
      <c r="L366" s="127" t="s">
        <v>694</v>
      </c>
    </row>
    <row r="367" spans="1:12" x14ac:dyDescent="0.25">
      <c r="A367" t="s">
        <v>385</v>
      </c>
      <c r="B367" s="149">
        <v>65</v>
      </c>
      <c r="C367" s="3">
        <v>-0.29347826086956502</v>
      </c>
      <c r="D367">
        <v>9.1999999999999993</v>
      </c>
      <c r="E367" s="4">
        <v>52813</v>
      </c>
      <c r="F367" s="7">
        <v>6.4</v>
      </c>
      <c r="G367" s="6">
        <v>3525061</v>
      </c>
      <c r="I367" s="125" t="s">
        <v>510</v>
      </c>
      <c r="J367" s="127" t="s">
        <v>695</v>
      </c>
      <c r="K367" s="126">
        <v>16</v>
      </c>
      <c r="L367" s="127" t="s">
        <v>694</v>
      </c>
    </row>
    <row r="368" spans="1:12" x14ac:dyDescent="0.25">
      <c r="A368" t="s">
        <v>386</v>
      </c>
      <c r="B368" s="149">
        <v>17192</v>
      </c>
      <c r="C368" s="3">
        <v>0.191737141272702</v>
      </c>
      <c r="D368">
        <v>10</v>
      </c>
      <c r="E368" s="4">
        <v>69947</v>
      </c>
      <c r="F368" s="7">
        <v>4.25</v>
      </c>
      <c r="G368" s="6">
        <v>2658694608</v>
      </c>
      <c r="I368" s="125" t="s">
        <v>511</v>
      </c>
      <c r="J368" s="127" t="s">
        <v>694</v>
      </c>
      <c r="K368" s="126">
        <v>5</v>
      </c>
      <c r="L368" s="127" t="s">
        <v>694</v>
      </c>
    </row>
    <row r="369" spans="1:12" x14ac:dyDescent="0.25">
      <c r="A369" t="s">
        <v>387</v>
      </c>
      <c r="B369" s="149">
        <v>1100984</v>
      </c>
      <c r="C369" s="3">
        <v>6.4482881977008397E-2</v>
      </c>
      <c r="D369">
        <v>10.6</v>
      </c>
      <c r="E369" s="4">
        <v>73124</v>
      </c>
      <c r="F369" s="7">
        <v>4.9000000000000004</v>
      </c>
      <c r="G369" s="6">
        <v>195368040819</v>
      </c>
      <c r="I369" s="125" t="s">
        <v>513</v>
      </c>
      <c r="J369" s="127" t="s">
        <v>694</v>
      </c>
      <c r="K369" s="126">
        <v>6</v>
      </c>
      <c r="L369" s="127" t="s">
        <v>694</v>
      </c>
    </row>
    <row r="370" spans="1:12" x14ac:dyDescent="0.25">
      <c r="A370" t="s">
        <v>388</v>
      </c>
      <c r="B370" s="149">
        <v>180</v>
      </c>
      <c r="C370" s="3">
        <v>-7.69230769230769E-2</v>
      </c>
      <c r="D370">
        <v>21.7</v>
      </c>
      <c r="E370" s="4" t="e">
        <v>#N/A</v>
      </c>
      <c r="F370" s="7">
        <v>4.4000000000000004</v>
      </c>
      <c r="G370" s="6">
        <v>13397812</v>
      </c>
      <c r="I370" s="125" t="s">
        <v>515</v>
      </c>
      <c r="J370" s="127" t="s">
        <v>695</v>
      </c>
      <c r="K370" s="126">
        <v>11</v>
      </c>
      <c r="L370" s="127" t="s">
        <v>694</v>
      </c>
    </row>
    <row r="371" spans="1:12" x14ac:dyDescent="0.25">
      <c r="A371" t="s">
        <v>389</v>
      </c>
      <c r="B371" s="149">
        <v>526</v>
      </c>
      <c r="C371" s="3">
        <v>-0.20303030303030301</v>
      </c>
      <c r="D371">
        <v>24.1</v>
      </c>
      <c r="E371" s="4">
        <v>45000</v>
      </c>
      <c r="F371" s="7">
        <v>4.3</v>
      </c>
      <c r="G371" s="6">
        <v>26892872</v>
      </c>
      <c r="I371" s="125" t="s">
        <v>516</v>
      </c>
      <c r="J371" s="127" t="s">
        <v>694</v>
      </c>
      <c r="K371" s="126">
        <v>5</v>
      </c>
      <c r="L371" s="127" t="s">
        <v>694</v>
      </c>
    </row>
    <row r="372" spans="1:12" x14ac:dyDescent="0.25">
      <c r="A372" t="s">
        <v>390</v>
      </c>
      <c r="B372" s="149">
        <v>236</v>
      </c>
      <c r="C372" s="3">
        <v>1.9873417721519</v>
      </c>
      <c r="D372">
        <v>33.5</v>
      </c>
      <c r="E372" s="4" t="e">
        <v>#N/A</v>
      </c>
      <c r="F372" s="7">
        <v>7.9</v>
      </c>
      <c r="G372" s="6">
        <v>6376592</v>
      </c>
      <c r="I372" s="125" t="s">
        <v>517</v>
      </c>
      <c r="J372" s="127" t="s">
        <v>694</v>
      </c>
      <c r="K372" s="126">
        <v>4</v>
      </c>
      <c r="L372" s="127" t="s">
        <v>694</v>
      </c>
    </row>
    <row r="373" spans="1:12" x14ac:dyDescent="0.25">
      <c r="A373" t="s">
        <v>391</v>
      </c>
      <c r="B373" s="149">
        <v>1141</v>
      </c>
      <c r="C373" s="3">
        <v>0.14904330312185299</v>
      </c>
      <c r="D373">
        <v>24.2</v>
      </c>
      <c r="E373" s="4">
        <v>36375</v>
      </c>
      <c r="F373" s="7">
        <v>6.3</v>
      </c>
      <c r="G373" s="6">
        <v>66527704</v>
      </c>
      <c r="I373" s="125" t="s">
        <v>518</v>
      </c>
      <c r="J373" s="127" t="s">
        <v>694</v>
      </c>
      <c r="K373" s="126">
        <v>9</v>
      </c>
      <c r="L373" s="127" t="s">
        <v>694</v>
      </c>
    </row>
    <row r="374" spans="1:12" x14ac:dyDescent="0.25">
      <c r="A374" t="s">
        <v>392</v>
      </c>
      <c r="B374" s="149">
        <v>4519</v>
      </c>
      <c r="C374" s="3">
        <v>0.32057276446522498</v>
      </c>
      <c r="D374">
        <v>2.8</v>
      </c>
      <c r="E374" s="4">
        <v>95687</v>
      </c>
      <c r="F374" s="7">
        <v>4.4000000000000004</v>
      </c>
      <c r="G374" s="6">
        <v>606320930</v>
      </c>
      <c r="I374" s="125" t="s">
        <v>519</v>
      </c>
      <c r="J374" s="127" t="s">
        <v>694</v>
      </c>
      <c r="K374" s="126">
        <v>3</v>
      </c>
      <c r="L374" s="127" t="s">
        <v>694</v>
      </c>
    </row>
    <row r="375" spans="1:12" x14ac:dyDescent="0.25">
      <c r="A375" t="s">
        <v>393</v>
      </c>
      <c r="B375" s="149">
        <v>4743</v>
      </c>
      <c r="C375" s="3">
        <v>-1.2634238787113099E-3</v>
      </c>
      <c r="D375">
        <v>5.0999999999999996</v>
      </c>
      <c r="E375" s="4">
        <v>63468</v>
      </c>
      <c r="F375" s="7">
        <v>4.5999999999999996</v>
      </c>
      <c r="G375" s="6">
        <v>424477033</v>
      </c>
      <c r="I375" s="154" t="s">
        <v>520</v>
      </c>
      <c r="J375" s="127" t="s">
        <v>694</v>
      </c>
      <c r="K375" s="126">
        <v>6</v>
      </c>
      <c r="L375" s="127" t="s">
        <v>1176</v>
      </c>
    </row>
    <row r="376" spans="1:12" x14ac:dyDescent="0.25">
      <c r="A376" t="s">
        <v>394</v>
      </c>
      <c r="B376" s="149">
        <v>7082</v>
      </c>
      <c r="C376" s="3">
        <v>4.2378867071620298E-4</v>
      </c>
      <c r="D376">
        <v>3.5</v>
      </c>
      <c r="E376" s="4">
        <v>68735</v>
      </c>
      <c r="F376" s="7">
        <v>4.2</v>
      </c>
      <c r="G376" s="6">
        <v>1555764952</v>
      </c>
      <c r="I376" s="125" t="s">
        <v>521</v>
      </c>
      <c r="J376" s="127" t="s">
        <v>695</v>
      </c>
      <c r="K376" s="126">
        <v>17</v>
      </c>
      <c r="L376" s="127" t="s">
        <v>694</v>
      </c>
    </row>
    <row r="377" spans="1:12" x14ac:dyDescent="0.25">
      <c r="A377" t="s">
        <v>395</v>
      </c>
      <c r="B377" s="149">
        <v>144</v>
      </c>
      <c r="C377" s="3">
        <v>-0.186440677966102</v>
      </c>
      <c r="D377">
        <v>4.9000000000000004</v>
      </c>
      <c r="E377" s="4" t="e">
        <v>#N/A</v>
      </c>
      <c r="F377" s="7">
        <v>5.4</v>
      </c>
      <c r="G377" s="6">
        <v>11916568</v>
      </c>
      <c r="I377" s="125" t="s">
        <v>522</v>
      </c>
      <c r="J377" s="127" t="s">
        <v>695</v>
      </c>
      <c r="K377" s="126">
        <v>5</v>
      </c>
      <c r="L377" s="127" t="s">
        <v>694</v>
      </c>
    </row>
    <row r="378" spans="1:12" x14ac:dyDescent="0.25">
      <c r="A378" t="s">
        <v>396</v>
      </c>
      <c r="B378" s="149">
        <v>3129</v>
      </c>
      <c r="C378" s="3">
        <v>7.7479338842975198E-2</v>
      </c>
      <c r="D378">
        <v>7</v>
      </c>
      <c r="E378" s="4">
        <v>85563</v>
      </c>
      <c r="F378" s="7">
        <v>4</v>
      </c>
      <c r="G378" s="6">
        <v>416798982</v>
      </c>
      <c r="I378" s="125" t="s">
        <v>526</v>
      </c>
      <c r="J378" s="127" t="s">
        <v>694</v>
      </c>
      <c r="K378" s="126">
        <v>3</v>
      </c>
      <c r="L378" s="127" t="s">
        <v>694</v>
      </c>
    </row>
    <row r="379" spans="1:12" x14ac:dyDescent="0.25">
      <c r="A379" t="s">
        <v>397</v>
      </c>
      <c r="B379" s="149">
        <v>433</v>
      </c>
      <c r="C379" s="3">
        <v>0.113110539845758</v>
      </c>
      <c r="D379">
        <v>16.399999999999999</v>
      </c>
      <c r="E379" s="4">
        <v>66071</v>
      </c>
      <c r="F379" s="7">
        <v>4.4000000000000004</v>
      </c>
      <c r="G379" s="6">
        <v>123512214</v>
      </c>
      <c r="I379" s="125" t="s">
        <v>528</v>
      </c>
      <c r="J379" s="127" t="s">
        <v>695</v>
      </c>
      <c r="K379" s="126">
        <v>5</v>
      </c>
      <c r="L379" s="127" t="s">
        <v>694</v>
      </c>
    </row>
    <row r="380" spans="1:12" x14ac:dyDescent="0.25">
      <c r="A380" t="s">
        <v>398</v>
      </c>
      <c r="B380" s="149">
        <v>26236</v>
      </c>
      <c r="C380" s="3">
        <v>2.4843750000000001E-2</v>
      </c>
      <c r="D380">
        <v>7.9</v>
      </c>
      <c r="E380" s="4">
        <v>84468</v>
      </c>
      <c r="F380" s="7">
        <v>4.45</v>
      </c>
      <c r="G380" s="6">
        <v>3775448147</v>
      </c>
      <c r="I380" s="125" t="s">
        <v>531</v>
      </c>
      <c r="J380" s="127" t="s">
        <v>695</v>
      </c>
      <c r="K380" s="126">
        <v>5</v>
      </c>
      <c r="L380" s="127" t="s">
        <v>694</v>
      </c>
    </row>
    <row r="381" spans="1:12" x14ac:dyDescent="0.25">
      <c r="A381" t="s">
        <v>399</v>
      </c>
      <c r="B381" s="149">
        <v>702</v>
      </c>
      <c r="C381" s="3">
        <v>-2.9045643153527E-2</v>
      </c>
      <c r="D381">
        <v>6.5</v>
      </c>
      <c r="E381" s="4">
        <v>39219</v>
      </c>
      <c r="F381" s="7">
        <v>4.4000000000000004</v>
      </c>
      <c r="G381" s="6">
        <v>15754845</v>
      </c>
      <c r="I381" s="125" t="s">
        <v>532</v>
      </c>
      <c r="J381" s="127" t="s">
        <v>694</v>
      </c>
      <c r="K381" s="126">
        <v>6</v>
      </c>
      <c r="L381" s="127" t="s">
        <v>694</v>
      </c>
    </row>
    <row r="382" spans="1:12" x14ac:dyDescent="0.25">
      <c r="A382" t="s">
        <v>400</v>
      </c>
      <c r="B382" s="149">
        <v>14951</v>
      </c>
      <c r="C382" s="3">
        <v>-1.34609039920818E-2</v>
      </c>
      <c r="D382">
        <v>13</v>
      </c>
      <c r="E382" s="4">
        <v>48320</v>
      </c>
      <c r="F382" s="7">
        <v>5.2</v>
      </c>
      <c r="G382" s="6">
        <v>1873496483</v>
      </c>
      <c r="I382" s="125" t="s">
        <v>533</v>
      </c>
      <c r="J382" s="127" t="s">
        <v>694</v>
      </c>
      <c r="K382" s="126">
        <v>3</v>
      </c>
      <c r="L382" s="127" t="s">
        <v>694</v>
      </c>
    </row>
    <row r="383" spans="1:12" x14ac:dyDescent="0.25">
      <c r="A383" t="s">
        <v>401</v>
      </c>
      <c r="B383" s="149">
        <v>5714</v>
      </c>
      <c r="C383" s="3">
        <v>0.11384015594541901</v>
      </c>
      <c r="D383">
        <v>26.3</v>
      </c>
      <c r="E383" s="4">
        <v>41905</v>
      </c>
      <c r="F383" s="7">
        <v>4.4000000000000004</v>
      </c>
      <c r="G383" s="6">
        <v>1084764853</v>
      </c>
      <c r="I383" s="125" t="s">
        <v>534</v>
      </c>
      <c r="J383" s="127" t="s">
        <v>694</v>
      </c>
      <c r="K383" s="126">
        <v>4</v>
      </c>
      <c r="L383" s="127" t="s">
        <v>694</v>
      </c>
    </row>
    <row r="384" spans="1:12" x14ac:dyDescent="0.25">
      <c r="A384" t="s">
        <v>402</v>
      </c>
      <c r="B384" s="149">
        <v>361</v>
      </c>
      <c r="C384" s="3">
        <v>0.35205992509363299</v>
      </c>
      <c r="D384">
        <v>43.5</v>
      </c>
      <c r="E384" s="4">
        <v>39375</v>
      </c>
      <c r="F384" s="7">
        <v>6.3</v>
      </c>
      <c r="G384" s="6">
        <v>13868385</v>
      </c>
      <c r="I384" s="125" t="s">
        <v>535</v>
      </c>
      <c r="J384" s="127" t="s">
        <v>694</v>
      </c>
      <c r="K384" s="126">
        <v>3</v>
      </c>
      <c r="L384" s="127" t="s">
        <v>694</v>
      </c>
    </row>
    <row r="385" spans="1:12" x14ac:dyDescent="0.25">
      <c r="A385" t="s">
        <v>403</v>
      </c>
      <c r="B385" s="149">
        <v>34464</v>
      </c>
      <c r="C385" s="3">
        <v>2.7932960893854802E-3</v>
      </c>
      <c r="D385">
        <v>13.6</v>
      </c>
      <c r="E385" s="4">
        <v>58180</v>
      </c>
      <c r="F385" s="7">
        <v>4</v>
      </c>
      <c r="G385" s="6">
        <v>4787011680</v>
      </c>
      <c r="I385" s="125" t="s">
        <v>537</v>
      </c>
      <c r="J385" s="127" t="s">
        <v>694</v>
      </c>
      <c r="K385" s="126">
        <v>5</v>
      </c>
      <c r="L385" s="127" t="s">
        <v>694</v>
      </c>
    </row>
    <row r="386" spans="1:12" x14ac:dyDescent="0.25">
      <c r="A386" t="s">
        <v>404</v>
      </c>
      <c r="B386" s="149">
        <v>25891</v>
      </c>
      <c r="C386" s="3">
        <v>-5.6622335580251398E-2</v>
      </c>
      <c r="D386">
        <v>15.6</v>
      </c>
      <c r="E386" s="4">
        <v>50618</v>
      </c>
      <c r="F386" s="7">
        <v>4.8</v>
      </c>
      <c r="G386" s="6">
        <v>3592025942</v>
      </c>
      <c r="I386" s="125" t="s">
        <v>538</v>
      </c>
      <c r="J386" s="127" t="s">
        <v>694</v>
      </c>
      <c r="K386" s="126">
        <v>2</v>
      </c>
      <c r="L386" s="127" t="s">
        <v>694</v>
      </c>
    </row>
    <row r="387" spans="1:12" x14ac:dyDescent="0.25">
      <c r="A387" t="s">
        <v>405</v>
      </c>
      <c r="B387" s="149">
        <v>343</v>
      </c>
      <c r="C387" s="3">
        <v>-0.25917926565874699</v>
      </c>
      <c r="D387">
        <v>0</v>
      </c>
      <c r="E387" s="4" t="e">
        <v>#N/A</v>
      </c>
      <c r="F387" s="7">
        <v>4.2</v>
      </c>
      <c r="G387" s="6">
        <v>288487789</v>
      </c>
      <c r="I387" s="125" t="s">
        <v>539</v>
      </c>
      <c r="J387" s="127" t="s">
        <v>695</v>
      </c>
      <c r="K387" s="126">
        <v>10</v>
      </c>
      <c r="L387" s="127" t="s">
        <v>694</v>
      </c>
    </row>
    <row r="388" spans="1:12" x14ac:dyDescent="0.25">
      <c r="A388" t="s">
        <v>406</v>
      </c>
      <c r="B388" s="149">
        <v>98618</v>
      </c>
      <c r="C388" s="3">
        <v>4.7000244184688601E-2</v>
      </c>
      <c r="D388">
        <v>9.6999999999999993</v>
      </c>
      <c r="E388" s="4">
        <v>67440</v>
      </c>
      <c r="F388" s="7">
        <v>4.7</v>
      </c>
      <c r="G388" s="6">
        <v>14650879744</v>
      </c>
      <c r="I388" s="125" t="s">
        <v>540</v>
      </c>
      <c r="J388" s="127" t="s">
        <v>694</v>
      </c>
      <c r="K388" s="126">
        <v>3</v>
      </c>
      <c r="L388" s="127" t="s">
        <v>694</v>
      </c>
    </row>
    <row r="389" spans="1:12" x14ac:dyDescent="0.25">
      <c r="A389" t="s">
        <v>407</v>
      </c>
      <c r="B389" s="149">
        <v>200</v>
      </c>
      <c r="C389" s="3">
        <v>-0.55257270693512295</v>
      </c>
      <c r="D389">
        <v>31</v>
      </c>
      <c r="E389" s="4">
        <v>39375</v>
      </c>
      <c r="F389" s="7">
        <v>5.4</v>
      </c>
      <c r="G389" s="6" t="e">
        <v>#N/A</v>
      </c>
      <c r="I389" s="125" t="s">
        <v>541</v>
      </c>
      <c r="J389" s="127" t="s">
        <v>694</v>
      </c>
      <c r="K389" s="126">
        <v>3</v>
      </c>
      <c r="L389" s="127" t="s">
        <v>694</v>
      </c>
    </row>
    <row r="390" spans="1:12" x14ac:dyDescent="0.25">
      <c r="A390" t="s">
        <v>408</v>
      </c>
      <c r="B390" s="149">
        <v>48431</v>
      </c>
      <c r="C390" s="3">
        <v>0.324083440413374</v>
      </c>
      <c r="D390">
        <v>8.1999999999999993</v>
      </c>
      <c r="E390" s="4">
        <v>75141</v>
      </c>
      <c r="F390" s="7">
        <v>4.7</v>
      </c>
      <c r="G390" s="6">
        <v>8461734093</v>
      </c>
      <c r="I390" s="125" t="s">
        <v>542</v>
      </c>
      <c r="J390" s="127" t="s">
        <v>695</v>
      </c>
      <c r="K390" s="126">
        <v>8</v>
      </c>
      <c r="L390" s="127" t="s">
        <v>694</v>
      </c>
    </row>
    <row r="391" spans="1:12" x14ac:dyDescent="0.25">
      <c r="A391" t="s">
        <v>409</v>
      </c>
      <c r="B391" s="149">
        <v>9535</v>
      </c>
      <c r="C391" s="3">
        <v>3.6413043478260902E-2</v>
      </c>
      <c r="D391">
        <v>12.7</v>
      </c>
      <c r="E391" s="4">
        <v>47058</v>
      </c>
      <c r="F391" s="7">
        <v>4.2</v>
      </c>
      <c r="G391" s="6">
        <v>2332106928</v>
      </c>
      <c r="I391" s="125" t="s">
        <v>543</v>
      </c>
      <c r="J391" s="127" t="s">
        <v>695</v>
      </c>
      <c r="K391" s="126">
        <v>5</v>
      </c>
      <c r="L391" s="127" t="s">
        <v>694</v>
      </c>
    </row>
    <row r="392" spans="1:12" x14ac:dyDescent="0.25">
      <c r="A392" t="s">
        <v>410</v>
      </c>
      <c r="B392" s="149">
        <v>17389</v>
      </c>
      <c r="C392" s="3">
        <v>5.5285835659667402E-2</v>
      </c>
      <c r="D392">
        <v>27</v>
      </c>
      <c r="E392" s="4">
        <v>43103</v>
      </c>
      <c r="F392" s="7">
        <v>4.5999999999999996</v>
      </c>
      <c r="G392" s="6">
        <v>1909945490</v>
      </c>
      <c r="I392" s="125" t="s">
        <v>545</v>
      </c>
      <c r="J392" s="127" t="s">
        <v>694</v>
      </c>
      <c r="K392" s="126">
        <v>6</v>
      </c>
      <c r="L392" s="127" t="s">
        <v>694</v>
      </c>
    </row>
    <row r="393" spans="1:12" x14ac:dyDescent="0.25">
      <c r="A393" t="s">
        <v>411</v>
      </c>
      <c r="B393" s="149">
        <v>28824</v>
      </c>
      <c r="C393" s="3">
        <v>0.20738910065764701</v>
      </c>
      <c r="D393">
        <v>4.0999999999999996</v>
      </c>
      <c r="E393" s="4">
        <v>106891</v>
      </c>
      <c r="F393" s="7">
        <v>4.1999999999999993</v>
      </c>
      <c r="G393" s="6">
        <v>6380287905</v>
      </c>
      <c r="I393" s="125" t="s">
        <v>547</v>
      </c>
      <c r="J393" s="127" t="s">
        <v>694</v>
      </c>
      <c r="K393" s="126">
        <v>2</v>
      </c>
      <c r="L393" s="127" t="s">
        <v>694</v>
      </c>
    </row>
    <row r="394" spans="1:12" x14ac:dyDescent="0.25">
      <c r="A394" t="s">
        <v>412</v>
      </c>
      <c r="B394" s="149">
        <v>385</v>
      </c>
      <c r="C394" s="3">
        <v>-0.22064777327935201</v>
      </c>
      <c r="D394">
        <v>14.8</v>
      </c>
      <c r="E394" s="4">
        <v>53750</v>
      </c>
      <c r="F394" s="7">
        <v>6.4</v>
      </c>
      <c r="G394" s="6">
        <v>17341983</v>
      </c>
      <c r="I394" s="125" t="s">
        <v>548</v>
      </c>
      <c r="J394" s="127" t="s">
        <v>694</v>
      </c>
      <c r="K394" s="126">
        <v>4</v>
      </c>
      <c r="L394" s="127" t="s">
        <v>694</v>
      </c>
    </row>
    <row r="395" spans="1:12" x14ac:dyDescent="0.25">
      <c r="A395" t="s">
        <v>413</v>
      </c>
      <c r="B395" s="149">
        <v>10547</v>
      </c>
      <c r="C395" s="3">
        <v>3.4222396548342797E-2</v>
      </c>
      <c r="D395">
        <v>29.3</v>
      </c>
      <c r="E395" s="4">
        <v>33773</v>
      </c>
      <c r="F395" s="7">
        <v>4.5</v>
      </c>
      <c r="G395" s="6">
        <v>1263764407</v>
      </c>
      <c r="I395" s="125" t="s">
        <v>549</v>
      </c>
      <c r="J395" s="127" t="s">
        <v>694</v>
      </c>
      <c r="K395" s="126">
        <v>2</v>
      </c>
      <c r="L395" s="127" t="s">
        <v>694</v>
      </c>
    </row>
    <row r="396" spans="1:12" x14ac:dyDescent="0.25">
      <c r="A396" t="s">
        <v>414</v>
      </c>
      <c r="B396" s="149">
        <v>1085</v>
      </c>
      <c r="C396" s="3">
        <v>-2.2522522522522501E-2</v>
      </c>
      <c r="D396">
        <v>16.8</v>
      </c>
      <c r="E396" s="4">
        <v>36336</v>
      </c>
      <c r="F396" s="7">
        <v>4.8</v>
      </c>
      <c r="G396" s="6">
        <v>101307298</v>
      </c>
      <c r="I396" s="154" t="s">
        <v>550</v>
      </c>
      <c r="J396" s="127" t="s">
        <v>694</v>
      </c>
      <c r="K396" s="126">
        <v>2</v>
      </c>
      <c r="L396" s="127" t="s">
        <v>1176</v>
      </c>
    </row>
    <row r="397" spans="1:12" x14ac:dyDescent="0.25">
      <c r="A397" t="s">
        <v>415</v>
      </c>
      <c r="B397" s="149">
        <v>17315</v>
      </c>
      <c r="C397" s="3">
        <v>0.15834894300240801</v>
      </c>
      <c r="D397">
        <v>9.3000000000000007</v>
      </c>
      <c r="E397" s="4">
        <v>64742</v>
      </c>
      <c r="F397" s="7">
        <v>5.2</v>
      </c>
      <c r="G397" s="6">
        <v>1911458251</v>
      </c>
      <c r="I397" s="125" t="s">
        <v>551</v>
      </c>
      <c r="J397" s="127" t="s">
        <v>694</v>
      </c>
      <c r="K397" s="126">
        <v>6</v>
      </c>
      <c r="L397" s="127" t="s">
        <v>694</v>
      </c>
    </row>
    <row r="398" spans="1:12" x14ac:dyDescent="0.25">
      <c r="A398" t="s">
        <v>416</v>
      </c>
      <c r="B398" s="149">
        <v>4155</v>
      </c>
      <c r="C398" s="3">
        <v>-0.111229946524064</v>
      </c>
      <c r="D398">
        <v>22</v>
      </c>
      <c r="E398" s="4">
        <v>40392</v>
      </c>
      <c r="F398" s="7">
        <v>4.8</v>
      </c>
      <c r="G398" s="6">
        <v>292112605</v>
      </c>
      <c r="I398" s="125" t="s">
        <v>552</v>
      </c>
      <c r="J398" s="127" t="s">
        <v>694</v>
      </c>
      <c r="K398" s="126">
        <v>3</v>
      </c>
      <c r="L398" s="127" t="s">
        <v>694</v>
      </c>
    </row>
    <row r="399" spans="1:12" x14ac:dyDescent="0.25">
      <c r="A399" t="s">
        <v>417</v>
      </c>
      <c r="B399" s="149">
        <v>1981</v>
      </c>
      <c r="C399" s="3">
        <v>-4.0213178294573597E-2</v>
      </c>
      <c r="D399">
        <v>7.4</v>
      </c>
      <c r="E399" s="4">
        <v>55781</v>
      </c>
      <c r="F399" s="7">
        <v>4.4000000000000004</v>
      </c>
      <c r="G399" s="6">
        <v>186867643</v>
      </c>
      <c r="I399" s="125" t="s">
        <v>553</v>
      </c>
      <c r="J399" s="127" t="s">
        <v>695</v>
      </c>
      <c r="K399" s="126">
        <v>13</v>
      </c>
      <c r="L399" s="127" t="s">
        <v>694</v>
      </c>
    </row>
    <row r="400" spans="1:12" x14ac:dyDescent="0.25">
      <c r="A400" t="s">
        <v>418</v>
      </c>
      <c r="B400" s="149">
        <v>2585</v>
      </c>
      <c r="C400" s="3">
        <v>-0.124322493224932</v>
      </c>
      <c r="D400">
        <v>26.6</v>
      </c>
      <c r="E400" s="4">
        <v>45735</v>
      </c>
      <c r="F400" s="7">
        <v>6.6</v>
      </c>
      <c r="G400" s="6">
        <v>142675164</v>
      </c>
      <c r="I400" s="125" t="s">
        <v>554</v>
      </c>
      <c r="J400" s="127" t="s">
        <v>694</v>
      </c>
      <c r="K400" s="126">
        <v>5</v>
      </c>
      <c r="L400" s="127" t="s">
        <v>694</v>
      </c>
    </row>
    <row r="401" spans="1:12" x14ac:dyDescent="0.25">
      <c r="A401" t="s">
        <v>419</v>
      </c>
      <c r="B401" s="149">
        <v>1659</v>
      </c>
      <c r="C401" s="3">
        <v>-0.15097236438075701</v>
      </c>
      <c r="D401">
        <v>23.6</v>
      </c>
      <c r="E401" s="4">
        <v>32486</v>
      </c>
      <c r="F401" s="7">
        <v>5.0999999999999996</v>
      </c>
      <c r="G401" s="6">
        <v>285043722</v>
      </c>
      <c r="I401" s="125" t="s">
        <v>555</v>
      </c>
      <c r="J401" s="127" t="s">
        <v>694</v>
      </c>
      <c r="K401" s="126">
        <v>10</v>
      </c>
      <c r="L401" s="127" t="s">
        <v>694</v>
      </c>
    </row>
    <row r="402" spans="1:12" x14ac:dyDescent="0.25">
      <c r="A402" t="s">
        <v>420</v>
      </c>
      <c r="B402" s="149">
        <v>3096</v>
      </c>
      <c r="C402" s="3">
        <v>8.4413309982486903E-2</v>
      </c>
      <c r="D402">
        <v>2.8</v>
      </c>
      <c r="E402" s="4">
        <v>74256</v>
      </c>
      <c r="F402" s="7">
        <v>5.9</v>
      </c>
      <c r="G402" s="6">
        <v>3105793389</v>
      </c>
      <c r="I402" s="125" t="s">
        <v>557</v>
      </c>
      <c r="J402" s="127" t="s">
        <v>694</v>
      </c>
      <c r="K402" s="126">
        <v>4</v>
      </c>
      <c r="L402" s="127" t="s">
        <v>694</v>
      </c>
    </row>
    <row r="403" spans="1:12" x14ac:dyDescent="0.25">
      <c r="A403" t="s">
        <v>421</v>
      </c>
      <c r="B403" s="149">
        <v>94628</v>
      </c>
      <c r="C403" s="3">
        <v>5.3439575033200496E-3</v>
      </c>
      <c r="D403">
        <v>14.7</v>
      </c>
      <c r="E403" s="4">
        <v>52837</v>
      </c>
      <c r="F403" s="7">
        <v>6.3</v>
      </c>
      <c r="G403" s="6">
        <v>8290083762</v>
      </c>
      <c r="I403" s="125" t="s">
        <v>558</v>
      </c>
      <c r="J403" s="127" t="s">
        <v>694</v>
      </c>
      <c r="K403" s="126">
        <v>1</v>
      </c>
      <c r="L403" s="127" t="s">
        <v>694</v>
      </c>
    </row>
    <row r="404" spans="1:12" x14ac:dyDescent="0.25">
      <c r="A404" t="s">
        <v>422</v>
      </c>
      <c r="B404" s="149">
        <v>5626</v>
      </c>
      <c r="C404" s="3">
        <v>2.79554175041111E-2</v>
      </c>
      <c r="D404">
        <v>18.8</v>
      </c>
      <c r="E404" s="4">
        <v>56359</v>
      </c>
      <c r="F404" s="7">
        <v>6.3</v>
      </c>
      <c r="G404" s="6">
        <v>433188285</v>
      </c>
      <c r="I404" s="125" t="s">
        <v>559</v>
      </c>
      <c r="J404" s="127" t="s">
        <v>695</v>
      </c>
      <c r="K404" s="126">
        <v>8</v>
      </c>
      <c r="L404" s="127" t="s">
        <v>694</v>
      </c>
    </row>
    <row r="405" spans="1:12" x14ac:dyDescent="0.25">
      <c r="A405" t="s">
        <v>423</v>
      </c>
      <c r="B405" s="149">
        <v>1735</v>
      </c>
      <c r="C405" s="3">
        <v>0.115038560411311</v>
      </c>
      <c r="D405">
        <v>16.899999999999999</v>
      </c>
      <c r="E405" s="4">
        <v>44722</v>
      </c>
      <c r="F405" s="7">
        <v>6.1</v>
      </c>
      <c r="G405" s="6">
        <v>125805961</v>
      </c>
      <c r="I405" s="125" t="s">
        <v>560</v>
      </c>
      <c r="J405" s="127" t="s">
        <v>694</v>
      </c>
      <c r="K405" s="126">
        <v>2</v>
      </c>
      <c r="L405" s="127" t="s">
        <v>694</v>
      </c>
    </row>
    <row r="406" spans="1:12" x14ac:dyDescent="0.25">
      <c r="A406" t="s">
        <v>425</v>
      </c>
      <c r="B406" s="149">
        <v>31058</v>
      </c>
      <c r="C406" s="3">
        <v>4.6992988133764797E-2</v>
      </c>
      <c r="D406">
        <v>19.100000000000001</v>
      </c>
      <c r="E406" s="4">
        <v>45829</v>
      </c>
      <c r="F406" s="7">
        <v>4.8</v>
      </c>
      <c r="G406" s="6">
        <v>3468863160</v>
      </c>
      <c r="I406" s="125" t="s">
        <v>561</v>
      </c>
      <c r="J406" s="127" t="s">
        <v>694</v>
      </c>
      <c r="K406" s="126">
        <v>2</v>
      </c>
      <c r="L406" s="127" t="s">
        <v>694</v>
      </c>
    </row>
    <row r="407" spans="1:12" x14ac:dyDescent="0.25">
      <c r="A407" t="s">
        <v>426</v>
      </c>
      <c r="B407" s="149">
        <v>225175</v>
      </c>
      <c r="C407" s="3">
        <v>2.4146525611054001E-2</v>
      </c>
      <c r="D407">
        <v>13.6</v>
      </c>
      <c r="E407" s="4">
        <v>62362</v>
      </c>
      <c r="F407" s="7">
        <v>4.3</v>
      </c>
      <c r="G407" s="6">
        <v>48116974874</v>
      </c>
      <c r="I407" s="125" t="s">
        <v>562</v>
      </c>
      <c r="J407" s="127" t="s">
        <v>694</v>
      </c>
      <c r="K407" s="126">
        <v>0</v>
      </c>
      <c r="L407" s="127" t="s">
        <v>694</v>
      </c>
    </row>
    <row r="408" spans="1:12" x14ac:dyDescent="0.25">
      <c r="A408" t="s">
        <v>427</v>
      </c>
      <c r="B408" s="149">
        <v>660</v>
      </c>
      <c r="C408" s="3">
        <v>6.7961165048543701E-2</v>
      </c>
      <c r="D408">
        <v>14.2</v>
      </c>
      <c r="E408" s="4">
        <v>63542</v>
      </c>
      <c r="F408" s="7">
        <v>4.4000000000000004</v>
      </c>
      <c r="G408" s="6">
        <v>157429772</v>
      </c>
      <c r="I408" s="125" t="s">
        <v>563</v>
      </c>
      <c r="J408" s="127" t="s">
        <v>694</v>
      </c>
      <c r="K408" s="126">
        <v>2</v>
      </c>
      <c r="L408" s="127" t="s">
        <v>694</v>
      </c>
    </row>
    <row r="409" spans="1:12" x14ac:dyDescent="0.25">
      <c r="A409" t="s">
        <v>428</v>
      </c>
      <c r="B409" s="149">
        <v>761</v>
      </c>
      <c r="C409" s="3">
        <v>-0.192144373673036</v>
      </c>
      <c r="D409">
        <v>16.600000000000001</v>
      </c>
      <c r="E409" s="4">
        <v>36154</v>
      </c>
      <c r="F409" s="7">
        <v>4.0999999999999996</v>
      </c>
      <c r="G409" s="6">
        <v>68588744</v>
      </c>
      <c r="I409" s="125" t="s">
        <v>565</v>
      </c>
      <c r="J409" s="127" t="s">
        <v>694</v>
      </c>
      <c r="K409" s="126">
        <v>6</v>
      </c>
      <c r="L409" s="127" t="s">
        <v>694</v>
      </c>
    </row>
    <row r="410" spans="1:12" x14ac:dyDescent="0.25">
      <c r="A410" t="s">
        <v>429</v>
      </c>
      <c r="B410" s="149">
        <v>4356</v>
      </c>
      <c r="C410" s="3">
        <v>-5.9382422802850401E-2</v>
      </c>
      <c r="D410">
        <v>5.3</v>
      </c>
      <c r="E410" s="4">
        <v>61000</v>
      </c>
      <c r="F410" s="7">
        <v>4.2</v>
      </c>
      <c r="G410" s="6">
        <v>411071456</v>
      </c>
      <c r="I410" s="125" t="s">
        <v>566</v>
      </c>
      <c r="J410" s="127" t="s">
        <v>694</v>
      </c>
      <c r="K410" s="126">
        <v>3</v>
      </c>
      <c r="L410" s="127" t="s">
        <v>694</v>
      </c>
    </row>
    <row r="411" spans="1:12" x14ac:dyDescent="0.25">
      <c r="A411" t="s">
        <v>430</v>
      </c>
      <c r="B411" s="149">
        <v>580</v>
      </c>
      <c r="C411" s="3">
        <v>0.19587628865979401</v>
      </c>
      <c r="D411">
        <v>2.9</v>
      </c>
      <c r="E411" s="4">
        <v>66417</v>
      </c>
      <c r="F411" s="7">
        <v>4.5999999999999996</v>
      </c>
      <c r="G411" s="6">
        <v>71019523</v>
      </c>
      <c r="I411" s="125" t="s">
        <v>567</v>
      </c>
      <c r="J411" s="127" t="s">
        <v>694</v>
      </c>
      <c r="K411" s="126">
        <v>1</v>
      </c>
      <c r="L411" s="127" t="s">
        <v>694</v>
      </c>
    </row>
    <row r="412" spans="1:12" x14ac:dyDescent="0.25">
      <c r="A412" t="s">
        <v>431</v>
      </c>
      <c r="B412" s="149">
        <v>13081</v>
      </c>
      <c r="C412" s="3">
        <v>6.9278731429451203E-3</v>
      </c>
      <c r="D412">
        <v>10.3</v>
      </c>
      <c r="E412" s="4">
        <v>55391</v>
      </c>
      <c r="F412" s="7">
        <v>4.7</v>
      </c>
      <c r="G412" s="6">
        <v>1205181665</v>
      </c>
      <c r="I412" s="125" t="s">
        <v>568</v>
      </c>
      <c r="J412" s="127" t="s">
        <v>694</v>
      </c>
      <c r="K412" s="126">
        <v>4</v>
      </c>
      <c r="L412" s="127" t="s">
        <v>694</v>
      </c>
    </row>
    <row r="413" spans="1:12" x14ac:dyDescent="0.25">
      <c r="A413" t="s">
        <v>432</v>
      </c>
      <c r="B413" s="149">
        <v>1071</v>
      </c>
      <c r="C413" s="3">
        <v>-7.3529411764705899E-2</v>
      </c>
      <c r="D413">
        <v>13.4</v>
      </c>
      <c r="E413" s="4">
        <v>32978</v>
      </c>
      <c r="F413" s="7">
        <v>7.8</v>
      </c>
      <c r="G413" s="6">
        <v>41009735</v>
      </c>
      <c r="I413" s="125" t="s">
        <v>572</v>
      </c>
      <c r="J413" s="127" t="s">
        <v>694</v>
      </c>
      <c r="K413" s="126">
        <v>3</v>
      </c>
      <c r="L413" s="127" t="s">
        <v>694</v>
      </c>
    </row>
    <row r="414" spans="1:12" x14ac:dyDescent="0.25">
      <c r="A414" t="s">
        <v>433</v>
      </c>
      <c r="B414" s="149">
        <v>190</v>
      </c>
      <c r="C414" s="3">
        <v>1.79411764705882</v>
      </c>
      <c r="D414">
        <v>44.7</v>
      </c>
      <c r="E414" s="4">
        <v>38500</v>
      </c>
      <c r="F414" s="7">
        <v>7.3</v>
      </c>
      <c r="G414" s="6" t="e">
        <v>#N/A</v>
      </c>
      <c r="I414" s="125" t="s">
        <v>573</v>
      </c>
      <c r="J414" s="127" t="s">
        <v>694</v>
      </c>
      <c r="K414" s="126">
        <v>11</v>
      </c>
      <c r="L414" s="127" t="s">
        <v>694</v>
      </c>
    </row>
    <row r="415" spans="1:12" x14ac:dyDescent="0.25">
      <c r="A415" t="s">
        <v>1170</v>
      </c>
      <c r="B415" s="149">
        <v>789</v>
      </c>
      <c r="C415" s="3">
        <v>-0.25636192271441999</v>
      </c>
      <c r="D415">
        <v>12.2</v>
      </c>
      <c r="E415" s="4">
        <v>63333</v>
      </c>
      <c r="F415" s="7">
        <v>5.2</v>
      </c>
      <c r="G415" s="6">
        <v>991637133</v>
      </c>
      <c r="I415" s="125" t="s">
        <v>574</v>
      </c>
      <c r="J415" s="127" t="s">
        <v>695</v>
      </c>
      <c r="K415" s="126">
        <v>2</v>
      </c>
      <c r="L415" s="127" t="s">
        <v>694</v>
      </c>
    </row>
    <row r="416" spans="1:12" x14ac:dyDescent="0.25">
      <c r="A416" t="s">
        <v>434</v>
      </c>
      <c r="B416" s="149">
        <v>4247</v>
      </c>
      <c r="C416" s="3">
        <v>7.11406212947593E-3</v>
      </c>
      <c r="D416">
        <v>23.9</v>
      </c>
      <c r="E416" s="4">
        <v>40750</v>
      </c>
      <c r="F416" s="7">
        <v>4.8</v>
      </c>
      <c r="G416" s="6">
        <v>467472662</v>
      </c>
      <c r="I416" s="125" t="s">
        <v>575</v>
      </c>
      <c r="J416" s="127" t="s">
        <v>694</v>
      </c>
      <c r="K416" s="126">
        <v>4</v>
      </c>
      <c r="L416" s="127" t="s">
        <v>694</v>
      </c>
    </row>
    <row r="417" spans="1:12" x14ac:dyDescent="0.25">
      <c r="A417" t="s">
        <v>435</v>
      </c>
      <c r="B417" s="149">
        <v>17917</v>
      </c>
      <c r="C417" s="3">
        <v>-0.122833643395672</v>
      </c>
      <c r="D417">
        <v>20.8</v>
      </c>
      <c r="E417" s="4">
        <v>39764</v>
      </c>
      <c r="F417" s="7">
        <v>6.3</v>
      </c>
      <c r="G417" s="6">
        <v>2291459534</v>
      </c>
      <c r="I417" s="125" t="s">
        <v>578</v>
      </c>
      <c r="J417" s="127" t="s">
        <v>694</v>
      </c>
      <c r="K417" s="126">
        <v>6</v>
      </c>
      <c r="L417" s="127" t="s">
        <v>694</v>
      </c>
    </row>
    <row r="418" spans="1:12" x14ac:dyDescent="0.25">
      <c r="A418" t="s">
        <v>1171</v>
      </c>
      <c r="B418" s="149">
        <v>789</v>
      </c>
      <c r="C418" s="3">
        <v>-0.259154929577465</v>
      </c>
      <c r="D418">
        <v>18</v>
      </c>
      <c r="E418" s="4">
        <v>37885</v>
      </c>
      <c r="F418" s="7">
        <v>6.1</v>
      </c>
      <c r="G418" s="6">
        <v>62567118</v>
      </c>
      <c r="I418" s="125" t="s">
        <v>579</v>
      </c>
      <c r="J418" s="127" t="s">
        <v>694</v>
      </c>
      <c r="K418" s="126">
        <v>1</v>
      </c>
      <c r="L418" s="127" t="s">
        <v>694</v>
      </c>
    </row>
    <row r="419" spans="1:12" x14ac:dyDescent="0.25">
      <c r="A419" t="s">
        <v>436</v>
      </c>
      <c r="B419" s="149">
        <v>2648</v>
      </c>
      <c r="C419" s="3">
        <v>-4.98744169357732E-2</v>
      </c>
      <c r="D419">
        <v>10.9</v>
      </c>
      <c r="E419" s="4">
        <v>53014</v>
      </c>
      <c r="F419" s="7">
        <v>4.4000000000000004</v>
      </c>
      <c r="G419" s="6">
        <v>357494390</v>
      </c>
      <c r="I419" s="125" t="s">
        <v>580</v>
      </c>
      <c r="J419" s="127" t="s">
        <v>695</v>
      </c>
      <c r="K419" s="126">
        <v>6</v>
      </c>
      <c r="L419" s="127" t="s">
        <v>694</v>
      </c>
    </row>
    <row r="420" spans="1:12" x14ac:dyDescent="0.25">
      <c r="A420" t="s">
        <v>437</v>
      </c>
      <c r="B420" s="149">
        <v>445</v>
      </c>
      <c r="C420" s="3">
        <v>0.52397260273972601</v>
      </c>
      <c r="D420">
        <v>5.2</v>
      </c>
      <c r="E420" s="4">
        <v>53598</v>
      </c>
      <c r="F420" s="7">
        <v>5.7</v>
      </c>
      <c r="G420" s="6">
        <v>18248585</v>
      </c>
      <c r="I420" s="125" t="s">
        <v>581</v>
      </c>
      <c r="J420" s="127" t="s">
        <v>694</v>
      </c>
      <c r="K420" s="126">
        <v>1</v>
      </c>
      <c r="L420" s="127" t="s">
        <v>694</v>
      </c>
    </row>
    <row r="421" spans="1:12" x14ac:dyDescent="0.25">
      <c r="A421" t="s">
        <v>438</v>
      </c>
      <c r="B421" s="149">
        <v>8252</v>
      </c>
      <c r="C421" s="3">
        <v>0.115135135135135</v>
      </c>
      <c r="D421">
        <v>9.5</v>
      </c>
      <c r="E421" s="4">
        <v>85802</v>
      </c>
      <c r="F421" s="7">
        <v>6.1</v>
      </c>
      <c r="G421" s="6">
        <v>3533126462</v>
      </c>
      <c r="I421" s="125" t="s">
        <v>582</v>
      </c>
      <c r="J421" s="127" t="s">
        <v>695</v>
      </c>
      <c r="K421" s="126">
        <v>10</v>
      </c>
      <c r="L421" s="127" t="s">
        <v>694</v>
      </c>
    </row>
    <row r="422" spans="1:12" x14ac:dyDescent="0.25">
      <c r="A422" t="s">
        <v>439</v>
      </c>
      <c r="B422" s="149">
        <v>7461</v>
      </c>
      <c r="C422" s="3">
        <v>0.10894768133174799</v>
      </c>
      <c r="D422">
        <v>3.8</v>
      </c>
      <c r="E422" s="4">
        <v>132298</v>
      </c>
      <c r="F422" s="7">
        <v>5.7</v>
      </c>
      <c r="G422" s="6">
        <v>1172426087</v>
      </c>
      <c r="I422" s="125" t="s">
        <v>583</v>
      </c>
      <c r="J422" s="127" t="s">
        <v>695</v>
      </c>
      <c r="K422" s="126">
        <v>8</v>
      </c>
      <c r="L422" s="127" t="s">
        <v>694</v>
      </c>
    </row>
    <row r="423" spans="1:12" x14ac:dyDescent="0.25">
      <c r="A423" t="s">
        <v>440</v>
      </c>
      <c r="B423" s="149">
        <v>2319</v>
      </c>
      <c r="C423" s="3">
        <v>0.18437180796731401</v>
      </c>
      <c r="D423">
        <v>3.2</v>
      </c>
      <c r="E423" s="4">
        <v>69125</v>
      </c>
      <c r="F423" s="7">
        <v>4.4000000000000004</v>
      </c>
      <c r="G423" s="6">
        <v>230327831</v>
      </c>
      <c r="I423" s="125" t="s">
        <v>584</v>
      </c>
      <c r="J423" s="127" t="s">
        <v>694</v>
      </c>
      <c r="K423" s="126">
        <v>4</v>
      </c>
      <c r="L423" s="127" t="s">
        <v>694</v>
      </c>
    </row>
    <row r="424" spans="1:12" x14ac:dyDescent="0.25">
      <c r="A424" t="s">
        <v>441</v>
      </c>
      <c r="B424" s="149">
        <v>768</v>
      </c>
      <c r="C424" s="3">
        <v>5.7851239669421503E-2</v>
      </c>
      <c r="D424">
        <v>3.6</v>
      </c>
      <c r="E424" s="4">
        <v>95714</v>
      </c>
      <c r="F424" s="7">
        <v>6.1</v>
      </c>
      <c r="G424" s="6">
        <v>2029654278</v>
      </c>
      <c r="I424" s="125" t="s">
        <v>585</v>
      </c>
      <c r="J424" s="127" t="s">
        <v>694</v>
      </c>
      <c r="K424" s="126">
        <v>2</v>
      </c>
      <c r="L424" s="127" t="s">
        <v>694</v>
      </c>
    </row>
    <row r="425" spans="1:12" x14ac:dyDescent="0.25">
      <c r="A425" t="s">
        <v>443</v>
      </c>
      <c r="B425" s="149">
        <v>644</v>
      </c>
      <c r="C425" s="3">
        <v>-0.31779661016949201</v>
      </c>
      <c r="D425">
        <v>8.1999999999999993</v>
      </c>
      <c r="E425" s="4">
        <v>46429</v>
      </c>
      <c r="F425" s="7">
        <v>4.5999999999999996</v>
      </c>
      <c r="G425" s="6">
        <v>142265527</v>
      </c>
      <c r="I425" s="125" t="s">
        <v>587</v>
      </c>
      <c r="J425" s="127" t="s">
        <v>694</v>
      </c>
      <c r="K425" s="126">
        <v>5</v>
      </c>
      <c r="L425" s="127" t="s">
        <v>694</v>
      </c>
    </row>
    <row r="426" spans="1:12" x14ac:dyDescent="0.25">
      <c r="A426" t="s">
        <v>444</v>
      </c>
      <c r="B426" s="149">
        <v>201597</v>
      </c>
      <c r="C426" s="3">
        <v>4.6251654254353E-2</v>
      </c>
      <c r="D426">
        <v>13.3</v>
      </c>
      <c r="E426" s="4">
        <v>54732</v>
      </c>
      <c r="F426" s="7">
        <v>5.2</v>
      </c>
      <c r="G426" s="6">
        <v>15472136360</v>
      </c>
      <c r="I426" s="125" t="s">
        <v>588</v>
      </c>
      <c r="J426" s="127" t="s">
        <v>694</v>
      </c>
      <c r="K426" s="126">
        <v>2</v>
      </c>
      <c r="L426" s="127" t="s">
        <v>694</v>
      </c>
    </row>
    <row r="427" spans="1:12" x14ac:dyDescent="0.25">
      <c r="A427" t="s">
        <v>446</v>
      </c>
      <c r="B427" s="149">
        <v>147376</v>
      </c>
      <c r="C427" s="3">
        <v>3.9235043578822702E-2</v>
      </c>
      <c r="D427">
        <v>12.6</v>
      </c>
      <c r="E427" s="4">
        <v>79205</v>
      </c>
      <c r="F427" s="7">
        <v>3.6</v>
      </c>
      <c r="G427" s="6">
        <v>21978885056</v>
      </c>
      <c r="I427" s="125" t="s">
        <v>589</v>
      </c>
      <c r="J427" s="127" t="s">
        <v>694</v>
      </c>
      <c r="K427" s="126">
        <v>3</v>
      </c>
      <c r="L427" s="127" t="s">
        <v>694</v>
      </c>
    </row>
    <row r="428" spans="1:12" x14ac:dyDescent="0.25">
      <c r="A428" t="s">
        <v>448</v>
      </c>
      <c r="B428" s="149">
        <v>989</v>
      </c>
      <c r="C428" s="3">
        <v>-1.3958125623130599E-2</v>
      </c>
      <c r="D428">
        <v>7.5</v>
      </c>
      <c r="E428" s="4">
        <v>50250</v>
      </c>
      <c r="F428" s="7">
        <v>4.4000000000000004</v>
      </c>
      <c r="G428" s="6">
        <v>258961810</v>
      </c>
      <c r="I428" s="125" t="s">
        <v>590</v>
      </c>
      <c r="J428" s="127" t="s">
        <v>695</v>
      </c>
      <c r="K428" s="126">
        <v>12</v>
      </c>
      <c r="L428" s="127" t="s">
        <v>694</v>
      </c>
    </row>
    <row r="429" spans="1:12" x14ac:dyDescent="0.25">
      <c r="A429" t="s">
        <v>449</v>
      </c>
      <c r="B429" s="149">
        <v>57</v>
      </c>
      <c r="C429" s="3">
        <v>-0.30487804878048802</v>
      </c>
      <c r="D429">
        <v>28.1</v>
      </c>
      <c r="E429" s="4" t="e">
        <v>#N/A</v>
      </c>
      <c r="F429" s="7">
        <v>7.6</v>
      </c>
      <c r="G429" s="6" t="e">
        <v>#N/A</v>
      </c>
      <c r="I429" s="125" t="s">
        <v>592</v>
      </c>
      <c r="J429" s="127" t="s">
        <v>695</v>
      </c>
      <c r="K429" s="126">
        <v>10</v>
      </c>
      <c r="L429" s="127" t="s">
        <v>694</v>
      </c>
    </row>
    <row r="430" spans="1:12" x14ac:dyDescent="0.25">
      <c r="A430" t="s">
        <v>450</v>
      </c>
      <c r="B430" s="149">
        <v>466</v>
      </c>
      <c r="C430" s="3">
        <v>-5.8585858585858602E-2</v>
      </c>
      <c r="D430">
        <v>11.4</v>
      </c>
      <c r="E430" s="4">
        <v>53571</v>
      </c>
      <c r="F430" s="7">
        <v>4.9000000000000004</v>
      </c>
      <c r="G430" s="6">
        <v>25899599</v>
      </c>
      <c r="I430" s="125" t="s">
        <v>596</v>
      </c>
      <c r="J430" s="127" t="s">
        <v>694</v>
      </c>
      <c r="K430" s="126">
        <v>4</v>
      </c>
      <c r="L430" s="127" t="s">
        <v>694</v>
      </c>
    </row>
    <row r="431" spans="1:12" x14ac:dyDescent="0.25">
      <c r="A431" t="s">
        <v>451</v>
      </c>
      <c r="B431" s="149">
        <v>8658</v>
      </c>
      <c r="C431" s="3">
        <v>5.1079637798931996E-3</v>
      </c>
      <c r="D431">
        <v>24</v>
      </c>
      <c r="E431" s="4">
        <v>39399</v>
      </c>
      <c r="F431" s="7">
        <v>4.0999999999999996</v>
      </c>
      <c r="G431" s="6">
        <v>567871827</v>
      </c>
      <c r="I431" s="125" t="s">
        <v>597</v>
      </c>
      <c r="J431" s="127" t="s">
        <v>695</v>
      </c>
      <c r="K431" s="126">
        <v>13</v>
      </c>
      <c r="L431" s="127" t="s">
        <v>694</v>
      </c>
    </row>
    <row r="432" spans="1:12" x14ac:dyDescent="0.25">
      <c r="A432" t="s">
        <v>452</v>
      </c>
      <c r="B432" s="149">
        <v>12293</v>
      </c>
      <c r="C432" s="3">
        <v>-3.9834413809263503E-2</v>
      </c>
      <c r="D432">
        <v>14.3</v>
      </c>
      <c r="E432" s="4">
        <v>52124</v>
      </c>
      <c r="F432" s="7">
        <v>4.4000000000000004</v>
      </c>
      <c r="G432" s="6">
        <v>1929165387</v>
      </c>
      <c r="I432" s="125" t="s">
        <v>599</v>
      </c>
      <c r="J432" s="127" t="s">
        <v>695</v>
      </c>
      <c r="K432" s="126">
        <v>4</v>
      </c>
      <c r="L432" s="127" t="s">
        <v>694</v>
      </c>
    </row>
    <row r="433" spans="1:12" x14ac:dyDescent="0.25">
      <c r="A433" t="s">
        <v>453</v>
      </c>
      <c r="B433" s="149">
        <v>453</v>
      </c>
      <c r="C433" s="3">
        <v>0.45659163987138301</v>
      </c>
      <c r="D433">
        <v>8.1999999999999993</v>
      </c>
      <c r="E433" s="4">
        <v>58438</v>
      </c>
      <c r="F433" s="7">
        <v>4.9000000000000004</v>
      </c>
      <c r="G433" s="6">
        <v>23203719</v>
      </c>
      <c r="I433" s="125" t="s">
        <v>601</v>
      </c>
      <c r="J433" s="127" t="s">
        <v>694</v>
      </c>
      <c r="K433" s="126">
        <v>7</v>
      </c>
      <c r="L433" s="127" t="s">
        <v>694</v>
      </c>
    </row>
    <row r="434" spans="1:12" x14ac:dyDescent="0.25">
      <c r="A434" t="s">
        <v>454</v>
      </c>
      <c r="B434" s="149">
        <v>376</v>
      </c>
      <c r="C434" s="3">
        <v>-0.238866396761134</v>
      </c>
      <c r="D434">
        <v>13.8</v>
      </c>
      <c r="E434" s="4">
        <v>49861</v>
      </c>
      <c r="F434" s="7">
        <v>7.6</v>
      </c>
      <c r="G434" s="6">
        <v>35205445</v>
      </c>
      <c r="I434" s="125" t="s">
        <v>603</v>
      </c>
      <c r="J434" s="127" t="s">
        <v>694</v>
      </c>
      <c r="K434" s="126">
        <v>3</v>
      </c>
      <c r="L434" s="127" t="s">
        <v>694</v>
      </c>
    </row>
    <row r="435" spans="1:12" x14ac:dyDescent="0.25">
      <c r="A435" t="s">
        <v>455</v>
      </c>
      <c r="B435" s="149">
        <v>242</v>
      </c>
      <c r="C435" s="3">
        <v>-0.24610591900311499</v>
      </c>
      <c r="D435">
        <v>21.9</v>
      </c>
      <c r="E435" s="4">
        <v>40357</v>
      </c>
      <c r="F435" s="7">
        <v>5.7</v>
      </c>
      <c r="G435" s="6">
        <v>12710238</v>
      </c>
      <c r="I435" s="125" t="s">
        <v>605</v>
      </c>
      <c r="J435" s="127" t="s">
        <v>694</v>
      </c>
      <c r="K435" s="126">
        <v>4</v>
      </c>
      <c r="L435" s="127" t="s">
        <v>694</v>
      </c>
    </row>
    <row r="436" spans="1:12" x14ac:dyDescent="0.25">
      <c r="A436" t="s">
        <v>456</v>
      </c>
      <c r="B436" s="149">
        <v>40240</v>
      </c>
      <c r="C436" s="3">
        <v>1.7549183229656599E-2</v>
      </c>
      <c r="D436">
        <v>13.1</v>
      </c>
      <c r="E436" s="4">
        <v>56510</v>
      </c>
      <c r="F436" s="7">
        <v>5.5</v>
      </c>
      <c r="G436" s="6">
        <v>3407679158</v>
      </c>
      <c r="I436" s="125" t="s">
        <v>606</v>
      </c>
      <c r="J436" s="127" t="s">
        <v>695</v>
      </c>
      <c r="K436" s="126">
        <v>3</v>
      </c>
      <c r="L436" s="127" t="s">
        <v>694</v>
      </c>
    </row>
    <row r="437" spans="1:12" x14ac:dyDescent="0.25">
      <c r="A437" t="s">
        <v>457</v>
      </c>
      <c r="B437" s="149">
        <v>852</v>
      </c>
      <c r="C437" s="3">
        <v>0.122529644268775</v>
      </c>
      <c r="D437">
        <v>28.6</v>
      </c>
      <c r="E437" s="4">
        <v>33750</v>
      </c>
      <c r="F437" s="7">
        <v>5.4</v>
      </c>
      <c r="G437" s="6">
        <v>26223778</v>
      </c>
      <c r="I437" s="125" t="s">
        <v>607</v>
      </c>
      <c r="J437" s="127" t="s">
        <v>695</v>
      </c>
      <c r="K437" s="126">
        <v>7</v>
      </c>
      <c r="L437" s="127" t="s">
        <v>694</v>
      </c>
    </row>
    <row r="438" spans="1:12" x14ac:dyDescent="0.25">
      <c r="A438" t="s">
        <v>458</v>
      </c>
      <c r="B438" s="149">
        <v>540</v>
      </c>
      <c r="C438" s="3">
        <v>0.166306695464363</v>
      </c>
      <c r="D438">
        <v>13</v>
      </c>
      <c r="E438" s="4">
        <v>56667</v>
      </c>
      <c r="F438" s="7">
        <v>6.4</v>
      </c>
      <c r="G438" s="6">
        <v>20335707</v>
      </c>
      <c r="I438" s="125" t="s">
        <v>608</v>
      </c>
      <c r="J438" s="127" t="s">
        <v>694</v>
      </c>
      <c r="K438" s="126">
        <v>3</v>
      </c>
      <c r="L438" s="127" t="s">
        <v>694</v>
      </c>
    </row>
    <row r="439" spans="1:12" x14ac:dyDescent="0.25">
      <c r="A439" t="s">
        <v>459</v>
      </c>
      <c r="B439" s="149">
        <v>709</v>
      </c>
      <c r="C439" s="3">
        <v>-0.138517618469016</v>
      </c>
      <c r="D439">
        <v>20.5</v>
      </c>
      <c r="E439" s="4">
        <v>37188</v>
      </c>
      <c r="F439" s="7">
        <v>4.2</v>
      </c>
      <c r="G439" s="6">
        <v>110105226</v>
      </c>
      <c r="I439" s="125" t="s">
        <v>609</v>
      </c>
      <c r="J439" s="127" t="s">
        <v>694</v>
      </c>
      <c r="K439" s="126">
        <v>3</v>
      </c>
      <c r="L439" s="127" t="s">
        <v>694</v>
      </c>
    </row>
    <row r="440" spans="1:12" x14ac:dyDescent="0.25">
      <c r="A440" t="s">
        <v>460</v>
      </c>
      <c r="B440" s="149">
        <v>2865</v>
      </c>
      <c r="C440" s="3">
        <v>-6.3419418110493606E-2</v>
      </c>
      <c r="D440">
        <v>44</v>
      </c>
      <c r="E440" s="4">
        <v>22273</v>
      </c>
      <c r="F440" s="7">
        <v>7.6</v>
      </c>
      <c r="G440" s="6">
        <v>218377624</v>
      </c>
      <c r="I440" s="125" t="s">
        <v>611</v>
      </c>
      <c r="J440" s="127" t="s">
        <v>694</v>
      </c>
      <c r="K440" s="126">
        <v>6</v>
      </c>
      <c r="L440" s="127" t="s">
        <v>694</v>
      </c>
    </row>
    <row r="441" spans="1:12" x14ac:dyDescent="0.25">
      <c r="A441" t="s">
        <v>461</v>
      </c>
      <c r="B441" s="149">
        <v>59964</v>
      </c>
      <c r="C441" s="3">
        <v>4.0499739718896401E-2</v>
      </c>
      <c r="D441">
        <v>12.5</v>
      </c>
      <c r="E441" s="4">
        <v>65681</v>
      </c>
      <c r="F441" s="7">
        <v>4.3</v>
      </c>
      <c r="G441" s="6">
        <v>8376545333</v>
      </c>
      <c r="I441" s="125" t="s">
        <v>614</v>
      </c>
      <c r="J441" s="127" t="s">
        <v>695</v>
      </c>
      <c r="K441" s="126">
        <v>9</v>
      </c>
      <c r="L441" s="127" t="s">
        <v>694</v>
      </c>
    </row>
    <row r="442" spans="1:12" x14ac:dyDescent="0.25">
      <c r="A442" t="s">
        <v>462</v>
      </c>
      <c r="B442" s="149">
        <v>13002</v>
      </c>
      <c r="C442" s="3">
        <v>-3.7316748111950203E-2</v>
      </c>
      <c r="D442">
        <v>13.1</v>
      </c>
      <c r="E442" s="4">
        <v>53138</v>
      </c>
      <c r="F442" s="7">
        <v>5.5</v>
      </c>
      <c r="G442" s="6">
        <v>1580324804</v>
      </c>
      <c r="I442" s="125" t="s">
        <v>615</v>
      </c>
      <c r="J442" s="127" t="s">
        <v>694</v>
      </c>
      <c r="K442" s="126">
        <v>6</v>
      </c>
      <c r="L442" s="127" t="s">
        <v>694</v>
      </c>
    </row>
    <row r="443" spans="1:12" x14ac:dyDescent="0.25">
      <c r="A443" t="s">
        <v>463</v>
      </c>
      <c r="B443" s="149">
        <v>38999</v>
      </c>
      <c r="C443" s="3">
        <v>-6.1416921508664598E-3</v>
      </c>
      <c r="D443">
        <v>18.3</v>
      </c>
      <c r="E443" s="4">
        <v>55759</v>
      </c>
      <c r="F443" s="7">
        <v>5.2</v>
      </c>
      <c r="G443" s="6">
        <v>5155163097</v>
      </c>
      <c r="I443" s="125" t="s">
        <v>616</v>
      </c>
      <c r="J443" s="127" t="s">
        <v>694</v>
      </c>
      <c r="K443" s="126">
        <v>4</v>
      </c>
      <c r="L443" s="127" t="s">
        <v>694</v>
      </c>
    </row>
    <row r="444" spans="1:12" x14ac:dyDescent="0.25">
      <c r="A444" t="s">
        <v>465</v>
      </c>
      <c r="B444" s="149">
        <v>565</v>
      </c>
      <c r="C444" s="3">
        <v>-0.26718547341115401</v>
      </c>
      <c r="D444">
        <v>15</v>
      </c>
      <c r="E444" s="4">
        <v>51250</v>
      </c>
      <c r="F444" s="7">
        <v>5.0999999999999996</v>
      </c>
      <c r="G444" s="6">
        <v>47988208</v>
      </c>
      <c r="I444" s="125" t="s">
        <v>617</v>
      </c>
      <c r="J444" s="127" t="s">
        <v>694</v>
      </c>
      <c r="K444" s="126">
        <v>5</v>
      </c>
      <c r="L444" s="127" t="s">
        <v>694</v>
      </c>
    </row>
    <row r="445" spans="1:12" x14ac:dyDescent="0.25">
      <c r="A445" t="s">
        <v>466</v>
      </c>
      <c r="B445" s="149">
        <v>1747</v>
      </c>
      <c r="C445" s="3">
        <v>6.0716454159077102E-2</v>
      </c>
      <c r="D445">
        <v>20</v>
      </c>
      <c r="E445" s="4">
        <v>35000</v>
      </c>
      <c r="F445" s="7">
        <v>4.5</v>
      </c>
      <c r="G445" s="6">
        <v>166540413</v>
      </c>
      <c r="I445" s="125" t="s">
        <v>618</v>
      </c>
      <c r="J445" s="127" t="s">
        <v>695</v>
      </c>
      <c r="K445" s="126">
        <v>6</v>
      </c>
      <c r="L445" s="127" t="s">
        <v>694</v>
      </c>
    </row>
    <row r="446" spans="1:12" x14ac:dyDescent="0.25">
      <c r="A446" t="s">
        <v>467</v>
      </c>
      <c r="B446" s="149">
        <v>1288</v>
      </c>
      <c r="C446" s="3">
        <v>-8.5876508161816897E-2</v>
      </c>
      <c r="D446">
        <v>1.5</v>
      </c>
      <c r="E446" s="4">
        <v>89861</v>
      </c>
      <c r="F446" s="7">
        <v>4.2</v>
      </c>
      <c r="G446" s="6">
        <v>1019147239</v>
      </c>
      <c r="I446" s="125" t="s">
        <v>619</v>
      </c>
      <c r="J446" s="127" t="s">
        <v>694</v>
      </c>
      <c r="K446" s="126">
        <v>2</v>
      </c>
      <c r="L446" s="127" t="s">
        <v>694</v>
      </c>
    </row>
    <row r="447" spans="1:12" x14ac:dyDescent="0.25">
      <c r="A447" t="s">
        <v>468</v>
      </c>
      <c r="B447" s="149">
        <v>2269</v>
      </c>
      <c r="C447" s="3">
        <v>9.1915303176130905E-2</v>
      </c>
      <c r="D447">
        <v>8.1</v>
      </c>
      <c r="E447" s="4">
        <v>60139</v>
      </c>
      <c r="F447" s="7">
        <v>4.3</v>
      </c>
      <c r="G447" s="6">
        <v>137452388</v>
      </c>
      <c r="I447" s="125" t="s">
        <v>620</v>
      </c>
      <c r="J447" s="127" t="s">
        <v>694</v>
      </c>
      <c r="K447" s="126">
        <v>6</v>
      </c>
      <c r="L447" s="127" t="s">
        <v>694</v>
      </c>
    </row>
    <row r="448" spans="1:12" x14ac:dyDescent="0.25">
      <c r="A448" t="s">
        <v>469</v>
      </c>
      <c r="B448" s="149">
        <v>1693</v>
      </c>
      <c r="C448" s="3">
        <v>0.26343283582089599</v>
      </c>
      <c r="D448">
        <v>4.5999999999999996</v>
      </c>
      <c r="E448" s="4">
        <v>65368</v>
      </c>
      <c r="F448" s="7">
        <v>4.7</v>
      </c>
      <c r="G448" s="6">
        <v>138391040</v>
      </c>
      <c r="I448" s="125" t="s">
        <v>621</v>
      </c>
      <c r="J448" s="127" t="s">
        <v>694</v>
      </c>
      <c r="K448" s="126">
        <v>10</v>
      </c>
      <c r="L448" s="127" t="s">
        <v>694</v>
      </c>
    </row>
    <row r="449" spans="1:12" x14ac:dyDescent="0.25">
      <c r="A449" t="s">
        <v>470</v>
      </c>
      <c r="B449" s="149">
        <v>17250</v>
      </c>
      <c r="C449" s="3">
        <v>0.107188703465982</v>
      </c>
      <c r="D449">
        <v>4.2</v>
      </c>
      <c r="E449" s="4">
        <v>92342</v>
      </c>
      <c r="F449" s="7">
        <v>4.7</v>
      </c>
      <c r="G449" s="6">
        <v>3888676402</v>
      </c>
      <c r="I449" s="125" t="s">
        <v>622</v>
      </c>
      <c r="J449" s="127" t="s">
        <v>694</v>
      </c>
      <c r="K449" s="126">
        <v>6</v>
      </c>
      <c r="L449" s="127" t="s">
        <v>694</v>
      </c>
    </row>
    <row r="450" spans="1:12" x14ac:dyDescent="0.25">
      <c r="A450" t="s">
        <v>471</v>
      </c>
      <c r="B450" s="149">
        <v>1270</v>
      </c>
      <c r="C450" s="3">
        <v>0.130899376669635</v>
      </c>
      <c r="D450">
        <v>21</v>
      </c>
      <c r="E450" s="4">
        <v>41225</v>
      </c>
      <c r="F450" s="7">
        <v>8.4</v>
      </c>
      <c r="G450" s="6">
        <v>59259828</v>
      </c>
      <c r="I450" s="125" t="s">
        <v>624</v>
      </c>
      <c r="J450" s="127" t="s">
        <v>694</v>
      </c>
      <c r="K450" s="126">
        <v>3</v>
      </c>
      <c r="L450" s="127" t="s">
        <v>694</v>
      </c>
    </row>
    <row r="451" spans="1:12" x14ac:dyDescent="0.25">
      <c r="A451" t="s">
        <v>472</v>
      </c>
      <c r="B451" s="149">
        <v>10317</v>
      </c>
      <c r="C451" s="3">
        <v>0.225588025659302</v>
      </c>
      <c r="D451">
        <v>13.1</v>
      </c>
      <c r="E451" s="4">
        <v>53199</v>
      </c>
      <c r="F451" s="7">
        <v>4.9000000000000004</v>
      </c>
      <c r="G451" s="6">
        <v>2572654944</v>
      </c>
      <c r="I451" s="125" t="s">
        <v>625</v>
      </c>
      <c r="J451" s="127" t="s">
        <v>695</v>
      </c>
      <c r="K451" s="126">
        <v>6</v>
      </c>
      <c r="L451" s="127" t="s">
        <v>694</v>
      </c>
    </row>
    <row r="452" spans="1:12" x14ac:dyDescent="0.25">
      <c r="A452" t="s">
        <v>473</v>
      </c>
      <c r="B452" s="149">
        <v>627</v>
      </c>
      <c r="C452" s="3">
        <v>0.44803695150115502</v>
      </c>
      <c r="D452">
        <v>26.2</v>
      </c>
      <c r="E452" s="4">
        <v>37887</v>
      </c>
      <c r="F452" s="7">
        <v>5.0999999999999996</v>
      </c>
      <c r="G452" s="6">
        <v>38192423</v>
      </c>
      <c r="I452" s="125" t="s">
        <v>626</v>
      </c>
      <c r="J452" s="127" t="s">
        <v>695</v>
      </c>
      <c r="K452" s="126">
        <v>6</v>
      </c>
      <c r="L452" s="127" t="s">
        <v>694</v>
      </c>
    </row>
    <row r="453" spans="1:12" x14ac:dyDescent="0.25">
      <c r="A453" t="s">
        <v>474</v>
      </c>
      <c r="B453" s="149">
        <v>170600</v>
      </c>
      <c r="C453" s="3">
        <v>-3.3340132816572603E-2</v>
      </c>
      <c r="D453">
        <v>20.7</v>
      </c>
      <c r="E453" s="4">
        <v>50422</v>
      </c>
      <c r="F453" s="7">
        <v>5.3</v>
      </c>
      <c r="G453" s="6">
        <v>15537360250</v>
      </c>
      <c r="I453" s="125" t="s">
        <v>631</v>
      </c>
      <c r="J453" s="127" t="s">
        <v>694</v>
      </c>
      <c r="K453" s="126">
        <v>8</v>
      </c>
      <c r="L453" s="127" t="s">
        <v>694</v>
      </c>
    </row>
    <row r="454" spans="1:12" x14ac:dyDescent="0.25">
      <c r="A454" t="s">
        <v>475</v>
      </c>
      <c r="B454" s="149">
        <v>4433</v>
      </c>
      <c r="C454" s="3">
        <v>9.8092643051771095E-2</v>
      </c>
      <c r="D454">
        <v>8</v>
      </c>
      <c r="E454" s="4">
        <v>49745</v>
      </c>
      <c r="F454" s="7">
        <v>3.7</v>
      </c>
      <c r="G454" s="6">
        <v>807070088</v>
      </c>
      <c r="I454" s="125" t="s">
        <v>632</v>
      </c>
      <c r="J454" s="127" t="s">
        <v>694</v>
      </c>
      <c r="K454" s="126">
        <v>9</v>
      </c>
      <c r="L454" s="127" t="s">
        <v>694</v>
      </c>
    </row>
    <row r="455" spans="1:12" x14ac:dyDescent="0.25">
      <c r="A455" t="s">
        <v>476</v>
      </c>
      <c r="B455" s="149">
        <v>4990</v>
      </c>
      <c r="C455" s="3">
        <v>4.7879042419151599E-2</v>
      </c>
      <c r="D455">
        <v>10</v>
      </c>
      <c r="E455" s="4">
        <v>85000</v>
      </c>
      <c r="F455" s="7">
        <v>5.7</v>
      </c>
      <c r="G455" s="6">
        <v>431989281</v>
      </c>
      <c r="I455" s="125" t="s">
        <v>633</v>
      </c>
      <c r="J455" s="127" t="s">
        <v>694</v>
      </c>
      <c r="K455" s="126">
        <v>7</v>
      </c>
      <c r="L455" s="127" t="s">
        <v>694</v>
      </c>
    </row>
    <row r="456" spans="1:12" x14ac:dyDescent="0.25">
      <c r="A456" t="s">
        <v>477</v>
      </c>
      <c r="B456" s="149">
        <v>3315</v>
      </c>
      <c r="C456" s="3">
        <v>-7.8910808557932796E-2</v>
      </c>
      <c r="D456">
        <v>43.6</v>
      </c>
      <c r="E456" s="4">
        <v>20943</v>
      </c>
      <c r="F456" s="7">
        <v>7</v>
      </c>
      <c r="G456" s="6">
        <v>193525630</v>
      </c>
      <c r="I456" s="125" t="s">
        <v>637</v>
      </c>
      <c r="J456" s="127" t="s">
        <v>694</v>
      </c>
      <c r="K456" s="126">
        <v>4</v>
      </c>
      <c r="L456" s="127" t="s">
        <v>694</v>
      </c>
    </row>
    <row r="457" spans="1:12" x14ac:dyDescent="0.25">
      <c r="A457" t="s">
        <v>478</v>
      </c>
      <c r="B457" s="149">
        <v>19413</v>
      </c>
      <c r="C457" s="3">
        <v>-4.9965743368894998E-2</v>
      </c>
      <c r="D457">
        <v>9.5</v>
      </c>
      <c r="E457" s="4">
        <v>55058</v>
      </c>
      <c r="F457" s="7">
        <v>4.8</v>
      </c>
      <c r="G457" s="6">
        <v>3526183755</v>
      </c>
      <c r="I457" s="125" t="s">
        <v>639</v>
      </c>
      <c r="J457" s="127" t="s">
        <v>694</v>
      </c>
      <c r="K457" s="126">
        <v>9</v>
      </c>
      <c r="L457" s="127" t="s">
        <v>694</v>
      </c>
    </row>
    <row r="458" spans="1:12" x14ac:dyDescent="0.25">
      <c r="A458" t="s">
        <v>479</v>
      </c>
      <c r="B458" s="149">
        <v>2670</v>
      </c>
      <c r="C458" s="3">
        <v>-0.182235834609495</v>
      </c>
      <c r="D458">
        <v>14.3</v>
      </c>
      <c r="E458" s="4">
        <v>52656</v>
      </c>
      <c r="F458" s="7">
        <v>6.4</v>
      </c>
      <c r="G458" s="6">
        <v>48916079</v>
      </c>
      <c r="I458" s="125" t="s">
        <v>640</v>
      </c>
      <c r="J458" s="127" t="s">
        <v>694</v>
      </c>
      <c r="K458" s="126">
        <v>10</v>
      </c>
      <c r="L458" s="127" t="s">
        <v>694</v>
      </c>
    </row>
    <row r="459" spans="1:12" x14ac:dyDescent="0.25">
      <c r="A459" t="s">
        <v>480</v>
      </c>
      <c r="B459" s="149">
        <v>516</v>
      </c>
      <c r="C459" s="3">
        <v>-7.0270270270270302E-2</v>
      </c>
      <c r="D459">
        <v>23.5</v>
      </c>
      <c r="E459" s="4">
        <v>43917</v>
      </c>
      <c r="F459" s="7">
        <v>5.4</v>
      </c>
      <c r="G459" s="6">
        <v>34835095</v>
      </c>
      <c r="I459" s="125" t="s">
        <v>641</v>
      </c>
      <c r="J459" s="127" t="s">
        <v>695</v>
      </c>
      <c r="K459" s="126">
        <v>9</v>
      </c>
      <c r="L459" s="127" t="s">
        <v>694</v>
      </c>
    </row>
    <row r="460" spans="1:12" x14ac:dyDescent="0.25">
      <c r="A460" t="s">
        <v>481</v>
      </c>
      <c r="B460" s="149">
        <v>355</v>
      </c>
      <c r="C460" s="3">
        <v>-0.22149122807017499</v>
      </c>
      <c r="D460">
        <v>22.8</v>
      </c>
      <c r="E460" s="4">
        <v>40893</v>
      </c>
      <c r="F460" s="7">
        <v>4.3</v>
      </c>
      <c r="G460" s="6">
        <v>21172528</v>
      </c>
      <c r="I460" s="125" t="s">
        <v>642</v>
      </c>
      <c r="J460" s="127" t="s">
        <v>694</v>
      </c>
      <c r="K460" s="126">
        <v>4</v>
      </c>
      <c r="L460" s="127" t="s">
        <v>694</v>
      </c>
    </row>
    <row r="461" spans="1:12" x14ac:dyDescent="0.25">
      <c r="A461" t="s">
        <v>482</v>
      </c>
      <c r="B461" s="149">
        <v>216</v>
      </c>
      <c r="C461" s="3">
        <v>5.3658536585365797E-2</v>
      </c>
      <c r="D461">
        <v>10.199999999999999</v>
      </c>
      <c r="E461" s="4">
        <v>43125</v>
      </c>
      <c r="F461" s="7">
        <v>6.1</v>
      </c>
      <c r="G461" s="6">
        <v>9035227</v>
      </c>
      <c r="I461" s="125" t="s">
        <v>643</v>
      </c>
      <c r="J461" s="127" t="s">
        <v>695</v>
      </c>
      <c r="K461" s="126">
        <v>11</v>
      </c>
      <c r="L461" s="127" t="s">
        <v>694</v>
      </c>
    </row>
    <row r="462" spans="1:12" x14ac:dyDescent="0.25">
      <c r="A462" t="s">
        <v>483</v>
      </c>
      <c r="B462" s="149">
        <v>1472</v>
      </c>
      <c r="C462" s="3">
        <v>0.40726577437858502</v>
      </c>
      <c r="D462">
        <v>10.9</v>
      </c>
      <c r="E462" s="4">
        <v>31195</v>
      </c>
      <c r="F462" s="7">
        <v>4.3</v>
      </c>
      <c r="G462" s="6">
        <v>95761104</v>
      </c>
      <c r="I462" s="125" t="s">
        <v>644</v>
      </c>
      <c r="J462" s="127" t="s">
        <v>694</v>
      </c>
      <c r="K462" s="126">
        <v>3</v>
      </c>
      <c r="L462" s="127" t="s">
        <v>694</v>
      </c>
    </row>
    <row r="463" spans="1:12" x14ac:dyDescent="0.25">
      <c r="A463" t="s">
        <v>484</v>
      </c>
      <c r="B463" s="149">
        <v>1648</v>
      </c>
      <c r="C463" s="3">
        <v>-0.25362318840579701</v>
      </c>
      <c r="D463">
        <v>19.8</v>
      </c>
      <c r="E463" s="4">
        <v>37465</v>
      </c>
      <c r="F463" s="7">
        <v>8.4</v>
      </c>
      <c r="G463" s="6">
        <v>46260128</v>
      </c>
      <c r="I463" s="125" t="s">
        <v>645</v>
      </c>
      <c r="J463" s="127" t="s">
        <v>695</v>
      </c>
      <c r="K463" s="126">
        <v>9</v>
      </c>
      <c r="L463" s="127" t="s">
        <v>694</v>
      </c>
    </row>
    <row r="464" spans="1:12" x14ac:dyDescent="0.25">
      <c r="A464" t="s">
        <v>485</v>
      </c>
      <c r="B464" s="149">
        <v>129</v>
      </c>
      <c r="C464" s="3">
        <v>-6.5217391304347797E-2</v>
      </c>
      <c r="D464">
        <v>7.8</v>
      </c>
      <c r="E464" s="4">
        <v>53750</v>
      </c>
      <c r="F464" s="7">
        <v>7.6</v>
      </c>
      <c r="G464" s="6">
        <v>5695983</v>
      </c>
      <c r="I464" s="125" t="s">
        <v>647</v>
      </c>
      <c r="J464" s="127" t="s">
        <v>694</v>
      </c>
      <c r="K464" s="126">
        <v>4</v>
      </c>
      <c r="L464" s="127" t="s">
        <v>694</v>
      </c>
    </row>
    <row r="465" spans="1:12" x14ac:dyDescent="0.25">
      <c r="A465" t="s">
        <v>486</v>
      </c>
      <c r="B465" s="149">
        <v>4743</v>
      </c>
      <c r="C465" s="3">
        <v>-2.3873224943403999E-2</v>
      </c>
      <c r="D465">
        <v>30.3</v>
      </c>
      <c r="E465" s="4">
        <v>35042</v>
      </c>
      <c r="F465" s="7">
        <v>6.5</v>
      </c>
      <c r="G465" s="6">
        <v>528450730</v>
      </c>
      <c r="I465" s="125" t="s">
        <v>651</v>
      </c>
      <c r="J465" s="127" t="s">
        <v>694</v>
      </c>
      <c r="K465" s="126">
        <v>6</v>
      </c>
      <c r="L465" s="127" t="s">
        <v>694</v>
      </c>
    </row>
    <row r="466" spans="1:12" x14ac:dyDescent="0.25">
      <c r="A466" t="s">
        <v>487</v>
      </c>
      <c r="B466" s="149">
        <v>462219</v>
      </c>
      <c r="C466" s="3">
        <v>2.8348502815494399E-2</v>
      </c>
      <c r="D466">
        <v>12.1</v>
      </c>
      <c r="E466" s="4">
        <v>72996</v>
      </c>
      <c r="F466" s="7">
        <v>4.0999999999999996</v>
      </c>
      <c r="G466" s="6">
        <v>78263886046</v>
      </c>
      <c r="I466" s="125" t="s">
        <v>652</v>
      </c>
      <c r="J466" s="127" t="s">
        <v>694</v>
      </c>
      <c r="K466" s="126">
        <v>10</v>
      </c>
      <c r="L466" s="127" t="s">
        <v>694</v>
      </c>
    </row>
    <row r="467" spans="1:12" x14ac:dyDescent="0.25">
      <c r="A467" t="s">
        <v>488</v>
      </c>
      <c r="B467" s="149">
        <v>1701</v>
      </c>
      <c r="C467" s="3">
        <v>-7.95454545454546E-2</v>
      </c>
      <c r="D467">
        <v>46.7</v>
      </c>
      <c r="E467" s="4">
        <v>25300</v>
      </c>
      <c r="F467" s="7">
        <v>4.8</v>
      </c>
      <c r="G467" s="6">
        <v>128917233</v>
      </c>
      <c r="I467" s="125" t="s">
        <v>653</v>
      </c>
      <c r="J467" s="127" t="s">
        <v>694</v>
      </c>
      <c r="K467" s="126">
        <v>3</v>
      </c>
      <c r="L467" s="127" t="s">
        <v>694</v>
      </c>
    </row>
    <row r="468" spans="1:12" x14ac:dyDescent="0.25">
      <c r="A468" t="s">
        <v>489</v>
      </c>
      <c r="B468" s="149">
        <v>4550</v>
      </c>
      <c r="C468" s="3">
        <v>0.10249575963169399</v>
      </c>
      <c r="D468">
        <v>29.3</v>
      </c>
      <c r="E468" s="4">
        <v>53892</v>
      </c>
      <c r="F468" s="7">
        <v>4.8</v>
      </c>
      <c r="G468" s="6">
        <v>470650644</v>
      </c>
      <c r="I468" s="125" t="s">
        <v>656</v>
      </c>
      <c r="J468" s="127" t="s">
        <v>694</v>
      </c>
      <c r="K468" s="126">
        <v>3</v>
      </c>
      <c r="L468" s="127" t="s">
        <v>694</v>
      </c>
    </row>
    <row r="469" spans="1:12" x14ac:dyDescent="0.25">
      <c r="A469" t="s">
        <v>490</v>
      </c>
      <c r="B469" s="149">
        <v>143735</v>
      </c>
      <c r="C469" s="3">
        <v>6.3573413990351997E-3</v>
      </c>
      <c r="D469">
        <v>15.1</v>
      </c>
      <c r="E469" s="4">
        <v>51598</v>
      </c>
      <c r="F469" s="7">
        <v>4.8</v>
      </c>
      <c r="G469" s="6">
        <v>12278228837</v>
      </c>
      <c r="I469" s="125" t="s">
        <v>660</v>
      </c>
      <c r="J469" s="127" t="s">
        <v>694</v>
      </c>
      <c r="K469" s="126">
        <v>4</v>
      </c>
      <c r="L469" s="127" t="s">
        <v>694</v>
      </c>
    </row>
    <row r="470" spans="1:12" x14ac:dyDescent="0.25">
      <c r="A470" t="s">
        <v>491</v>
      </c>
      <c r="B470" s="149">
        <v>4395</v>
      </c>
      <c r="C470" s="3">
        <v>0.247516321317059</v>
      </c>
      <c r="D470">
        <v>7.6</v>
      </c>
      <c r="E470" s="4">
        <v>71761</v>
      </c>
      <c r="F470" s="7">
        <v>5.2</v>
      </c>
      <c r="G470" s="6">
        <v>305019343</v>
      </c>
      <c r="I470" s="125" t="s">
        <v>661</v>
      </c>
      <c r="J470" s="127" t="s">
        <v>694</v>
      </c>
      <c r="K470" s="126">
        <v>1</v>
      </c>
      <c r="L470" s="127" t="s">
        <v>694</v>
      </c>
    </row>
    <row r="471" spans="1:12" x14ac:dyDescent="0.25">
      <c r="A471" t="s">
        <v>492</v>
      </c>
      <c r="B471" s="149">
        <v>40</v>
      </c>
      <c r="C471" s="3">
        <v>-0.44444444444444398</v>
      </c>
      <c r="D471">
        <v>27.5</v>
      </c>
      <c r="E471" s="4" t="e">
        <v>#N/A</v>
      </c>
      <c r="F471" s="7">
        <v>7.6</v>
      </c>
      <c r="G471" s="6">
        <v>2710281</v>
      </c>
      <c r="I471" s="125" t="s">
        <v>663</v>
      </c>
      <c r="J471" s="127" t="s">
        <v>695</v>
      </c>
      <c r="K471" s="126">
        <v>12</v>
      </c>
      <c r="L471" s="127" t="s">
        <v>694</v>
      </c>
    </row>
    <row r="472" spans="1:12" x14ac:dyDescent="0.25">
      <c r="A472" t="s">
        <v>493</v>
      </c>
      <c r="B472" s="149">
        <v>686</v>
      </c>
      <c r="C472" s="3">
        <v>-6.2841530054644795E-2</v>
      </c>
      <c r="D472">
        <v>11.3</v>
      </c>
      <c r="E472" s="4">
        <v>44886</v>
      </c>
      <c r="F472" s="7">
        <v>4.4000000000000004</v>
      </c>
      <c r="G472" s="6">
        <v>69066778</v>
      </c>
      <c r="I472" s="125" t="s">
        <v>664</v>
      </c>
      <c r="J472" s="127" t="s">
        <v>694</v>
      </c>
      <c r="K472" s="126">
        <v>3</v>
      </c>
      <c r="L472" s="127" t="s">
        <v>694</v>
      </c>
    </row>
    <row r="473" spans="1:12" x14ac:dyDescent="0.25">
      <c r="A473" t="s">
        <v>494</v>
      </c>
      <c r="B473" s="149">
        <v>3329</v>
      </c>
      <c r="C473" s="3">
        <v>-2.6892721426483499E-2</v>
      </c>
      <c r="D473">
        <v>3</v>
      </c>
      <c r="E473" s="4">
        <v>70673</v>
      </c>
      <c r="F473" s="7">
        <v>6.3</v>
      </c>
      <c r="G473" s="6" t="e">
        <v>#N/A</v>
      </c>
      <c r="I473" s="125" t="s">
        <v>665</v>
      </c>
      <c r="J473" s="127" t="s">
        <v>694</v>
      </c>
      <c r="K473" s="126">
        <v>5</v>
      </c>
      <c r="L473" s="127" t="s">
        <v>694</v>
      </c>
    </row>
    <row r="474" spans="1:12" x14ac:dyDescent="0.25">
      <c r="A474" t="s">
        <v>495</v>
      </c>
      <c r="B474" s="149">
        <v>3139</v>
      </c>
      <c r="C474" s="3">
        <v>-9.3298671288272697E-2</v>
      </c>
      <c r="D474">
        <v>37.200000000000003</v>
      </c>
      <c r="E474" s="4">
        <v>22574</v>
      </c>
      <c r="F474" s="7">
        <v>7.6</v>
      </c>
      <c r="G474" s="6">
        <v>190122334</v>
      </c>
      <c r="I474" s="154" t="s">
        <v>1175</v>
      </c>
      <c r="J474" s="127" t="s">
        <v>694</v>
      </c>
      <c r="K474" s="126">
        <v>3</v>
      </c>
      <c r="L474" s="127" t="s">
        <v>694</v>
      </c>
    </row>
    <row r="475" spans="1:12" x14ac:dyDescent="0.25">
      <c r="A475" t="s">
        <v>496</v>
      </c>
      <c r="B475" s="149">
        <v>14463</v>
      </c>
      <c r="C475" s="3">
        <v>3.8039187540371798E-2</v>
      </c>
      <c r="D475">
        <v>28.5</v>
      </c>
      <c r="E475" s="4">
        <v>34221</v>
      </c>
      <c r="F475" s="7">
        <v>5.6</v>
      </c>
      <c r="G475" s="6">
        <v>1210561904</v>
      </c>
      <c r="I475" s="125" t="s">
        <v>666</v>
      </c>
      <c r="J475" s="127" t="s">
        <v>694</v>
      </c>
      <c r="K475" s="126">
        <v>5</v>
      </c>
      <c r="L475" s="127" t="s">
        <v>694</v>
      </c>
    </row>
    <row r="476" spans="1:12" x14ac:dyDescent="0.25">
      <c r="A476" t="s">
        <v>497</v>
      </c>
      <c r="B476" s="149">
        <v>336</v>
      </c>
      <c r="C476" s="3">
        <v>-0.23462414578587701</v>
      </c>
      <c r="D476">
        <v>26.2</v>
      </c>
      <c r="E476" s="4">
        <v>29000</v>
      </c>
      <c r="F476" s="7">
        <v>7.6</v>
      </c>
      <c r="G476" s="6">
        <v>12361223</v>
      </c>
      <c r="I476" s="125" t="s">
        <v>667</v>
      </c>
      <c r="J476" s="127" t="s">
        <v>694</v>
      </c>
      <c r="K476" s="126">
        <v>5</v>
      </c>
      <c r="L476" s="127" t="s">
        <v>694</v>
      </c>
    </row>
    <row r="477" spans="1:12" x14ac:dyDescent="0.25">
      <c r="A477" t="s">
        <v>498</v>
      </c>
      <c r="B477" s="149">
        <v>846</v>
      </c>
      <c r="C477" s="3">
        <v>-0.16320474777448099</v>
      </c>
      <c r="D477">
        <v>21.6</v>
      </c>
      <c r="E477" s="4">
        <v>45114</v>
      </c>
      <c r="F477" s="7">
        <v>4.8</v>
      </c>
      <c r="G477" s="6">
        <v>45698624</v>
      </c>
      <c r="I477" s="125" t="s">
        <v>669</v>
      </c>
      <c r="J477" s="127" t="s">
        <v>695</v>
      </c>
      <c r="K477" s="126">
        <v>7</v>
      </c>
      <c r="L477" s="127" t="s">
        <v>694</v>
      </c>
    </row>
    <row r="478" spans="1:12" x14ac:dyDescent="0.25">
      <c r="A478" t="s">
        <v>499</v>
      </c>
      <c r="B478" s="149">
        <v>744</v>
      </c>
      <c r="C478" s="3">
        <v>-0.18688524590163899</v>
      </c>
      <c r="D478">
        <v>34</v>
      </c>
      <c r="E478" s="4">
        <v>29375</v>
      </c>
      <c r="F478" s="7">
        <v>6.3</v>
      </c>
      <c r="G478" s="6">
        <v>46001667</v>
      </c>
      <c r="I478" s="125" t="s">
        <v>670</v>
      </c>
      <c r="J478" s="127" t="s">
        <v>695</v>
      </c>
      <c r="K478" s="126">
        <v>10</v>
      </c>
      <c r="L478" s="127" t="s">
        <v>694</v>
      </c>
    </row>
    <row r="479" spans="1:12" x14ac:dyDescent="0.25">
      <c r="A479" t="s">
        <v>500</v>
      </c>
      <c r="B479" s="149">
        <v>871</v>
      </c>
      <c r="C479" s="3">
        <v>0.44925124792013299</v>
      </c>
      <c r="D479">
        <v>5.2</v>
      </c>
      <c r="E479" s="4">
        <v>69268</v>
      </c>
      <c r="F479" s="7">
        <v>4.4000000000000004</v>
      </c>
      <c r="G479" s="6">
        <v>81842528</v>
      </c>
      <c r="I479" s="125" t="s">
        <v>672</v>
      </c>
      <c r="J479" s="127" t="s">
        <v>695</v>
      </c>
      <c r="K479" s="126">
        <v>8</v>
      </c>
      <c r="L479" s="127" t="s">
        <v>694</v>
      </c>
    </row>
    <row r="480" spans="1:12" x14ac:dyDescent="0.25">
      <c r="A480" t="s">
        <v>501</v>
      </c>
      <c r="B480" s="149">
        <v>2721</v>
      </c>
      <c r="C480" s="3">
        <v>0.238507055075102</v>
      </c>
      <c r="D480">
        <v>15.7</v>
      </c>
      <c r="E480" s="4">
        <v>54231</v>
      </c>
      <c r="F480" s="7">
        <v>5.2</v>
      </c>
      <c r="G480" s="6">
        <v>166339247</v>
      </c>
      <c r="I480" s="125" t="s">
        <v>673</v>
      </c>
      <c r="J480" s="127" t="s">
        <v>694</v>
      </c>
      <c r="K480" s="126">
        <v>1</v>
      </c>
      <c r="L480" s="127" t="s">
        <v>694</v>
      </c>
    </row>
    <row r="481" spans="1:12" x14ac:dyDescent="0.25">
      <c r="A481" t="s">
        <v>502</v>
      </c>
      <c r="B481" s="149">
        <v>43301</v>
      </c>
      <c r="C481" s="3">
        <v>-4.7219838493189899E-2</v>
      </c>
      <c r="D481">
        <v>25</v>
      </c>
      <c r="E481" s="4">
        <v>38926</v>
      </c>
      <c r="F481" s="7">
        <v>7.3</v>
      </c>
      <c r="G481" s="6">
        <v>3602070997</v>
      </c>
      <c r="I481" s="154" t="s">
        <v>674</v>
      </c>
      <c r="J481" s="127" t="s">
        <v>694</v>
      </c>
      <c r="K481" s="126">
        <v>1</v>
      </c>
      <c r="L481" s="127" t="s">
        <v>1176</v>
      </c>
    </row>
    <row r="482" spans="1:12" x14ac:dyDescent="0.25">
      <c r="A482" t="s">
        <v>503</v>
      </c>
      <c r="B482" s="149">
        <v>2933</v>
      </c>
      <c r="C482" s="3">
        <v>-5.2342487883683397E-2</v>
      </c>
      <c r="D482">
        <v>8.4</v>
      </c>
      <c r="E482" s="4">
        <v>72102</v>
      </c>
      <c r="F482" s="7">
        <v>4.8</v>
      </c>
      <c r="G482" s="6">
        <v>314846712</v>
      </c>
      <c r="I482" s="125" t="s">
        <v>675</v>
      </c>
      <c r="J482" s="127" t="s">
        <v>694</v>
      </c>
      <c r="K482" s="126">
        <v>4</v>
      </c>
      <c r="L482" s="127" t="s">
        <v>694</v>
      </c>
    </row>
    <row r="483" spans="1:12" x14ac:dyDescent="0.25">
      <c r="A483" t="s">
        <v>505</v>
      </c>
      <c r="B483" s="149">
        <v>15294</v>
      </c>
      <c r="C483" s="3">
        <v>1.2378367644138501E-2</v>
      </c>
      <c r="D483">
        <v>20.399999999999999</v>
      </c>
      <c r="E483" s="4">
        <v>43704</v>
      </c>
      <c r="F483" s="7">
        <v>7.5</v>
      </c>
      <c r="G483" s="6">
        <v>1251820599</v>
      </c>
      <c r="I483" s="125" t="s">
        <v>676</v>
      </c>
      <c r="J483" s="127" t="s">
        <v>694</v>
      </c>
      <c r="K483" s="126">
        <v>7</v>
      </c>
      <c r="L483" s="127" t="s">
        <v>694</v>
      </c>
    </row>
    <row r="484" spans="1:12" x14ac:dyDescent="0.25">
      <c r="A484" t="s">
        <v>506</v>
      </c>
      <c r="B484" s="149">
        <v>1579</v>
      </c>
      <c r="C484" s="3">
        <v>-8.4637681159420303E-2</v>
      </c>
      <c r="D484">
        <v>31.5</v>
      </c>
      <c r="E484" s="4">
        <v>43295</v>
      </c>
      <c r="F484" s="7">
        <v>4.7</v>
      </c>
      <c r="G484" s="6">
        <v>73750359</v>
      </c>
      <c r="I484" s="125" t="s">
        <v>677</v>
      </c>
      <c r="J484" s="127" t="s">
        <v>694</v>
      </c>
      <c r="K484" s="126">
        <v>2</v>
      </c>
      <c r="L484" s="127" t="s">
        <v>694</v>
      </c>
    </row>
    <row r="485" spans="1:12" x14ac:dyDescent="0.25">
      <c r="A485" t="s">
        <v>507</v>
      </c>
      <c r="B485" s="149">
        <v>842</v>
      </c>
      <c r="C485" s="3">
        <v>0.63813229571984398</v>
      </c>
      <c r="D485">
        <v>43.8</v>
      </c>
      <c r="E485" s="4">
        <v>19671</v>
      </c>
      <c r="F485" s="7">
        <v>6.9</v>
      </c>
      <c r="G485" s="6">
        <v>54244410</v>
      </c>
      <c r="I485" s="125" t="s">
        <v>678</v>
      </c>
      <c r="J485" s="127" t="s">
        <v>694</v>
      </c>
      <c r="K485" s="126">
        <v>2</v>
      </c>
      <c r="L485" s="127" t="s">
        <v>694</v>
      </c>
    </row>
    <row r="486" spans="1:12" x14ac:dyDescent="0.25">
      <c r="A486" t="s">
        <v>508</v>
      </c>
      <c r="B486" s="149">
        <v>1506</v>
      </c>
      <c r="C486" s="3">
        <v>-5.1637279596977302E-2</v>
      </c>
      <c r="D486">
        <v>14</v>
      </c>
      <c r="E486" s="4">
        <v>36250</v>
      </c>
      <c r="F486" s="7">
        <v>5.7</v>
      </c>
      <c r="G486" s="6">
        <v>91633292</v>
      </c>
      <c r="I486" s="125" t="s">
        <v>679</v>
      </c>
      <c r="J486" s="127" t="s">
        <v>694</v>
      </c>
      <c r="K486" s="126">
        <v>2</v>
      </c>
      <c r="L486" s="127" t="s">
        <v>694</v>
      </c>
    </row>
    <row r="487" spans="1:12" x14ac:dyDescent="0.25">
      <c r="A487" t="s">
        <v>509</v>
      </c>
      <c r="B487" s="149">
        <v>118836</v>
      </c>
      <c r="C487" s="3">
        <v>-0.114400053656464</v>
      </c>
      <c r="D487">
        <v>27.3</v>
      </c>
      <c r="E487" s="4">
        <v>36736</v>
      </c>
      <c r="F487" s="7">
        <v>7.6</v>
      </c>
      <c r="G487" s="6">
        <v>7652333632</v>
      </c>
      <c r="I487" s="125" t="s">
        <v>680</v>
      </c>
      <c r="J487" s="127" t="s">
        <v>694</v>
      </c>
      <c r="K487" s="126">
        <v>5</v>
      </c>
      <c r="L487" s="127" t="s">
        <v>694</v>
      </c>
    </row>
    <row r="488" spans="1:12" x14ac:dyDescent="0.25">
      <c r="A488" t="s">
        <v>510</v>
      </c>
      <c r="B488" s="149">
        <v>90903</v>
      </c>
      <c r="C488" s="3">
        <v>-7.2406788545966803E-3</v>
      </c>
      <c r="D488">
        <v>18.2</v>
      </c>
      <c r="E488" s="4">
        <v>46993</v>
      </c>
      <c r="F488" s="7">
        <v>5.6</v>
      </c>
      <c r="G488" s="6">
        <v>8015198443</v>
      </c>
      <c r="I488" s="125" t="s">
        <v>681</v>
      </c>
      <c r="J488" s="127" t="s">
        <v>694</v>
      </c>
      <c r="K488" s="126">
        <v>2</v>
      </c>
      <c r="L488" s="127" t="s">
        <v>694</v>
      </c>
    </row>
    <row r="489" spans="1:12" x14ac:dyDescent="0.25">
      <c r="A489" t="s">
        <v>511</v>
      </c>
      <c r="B489" s="149">
        <v>9200</v>
      </c>
      <c r="C489" s="3">
        <v>1.1656036947437901E-2</v>
      </c>
      <c r="D489">
        <v>28.7</v>
      </c>
      <c r="E489" s="4">
        <v>33351</v>
      </c>
      <c r="F489" s="7">
        <v>7.3</v>
      </c>
      <c r="G489" s="6">
        <v>690243616</v>
      </c>
      <c r="I489" s="125" t="s">
        <v>683</v>
      </c>
      <c r="J489" s="127" t="s">
        <v>694</v>
      </c>
      <c r="K489" s="126">
        <v>7</v>
      </c>
      <c r="L489" s="127" t="s">
        <v>694</v>
      </c>
    </row>
    <row r="490" spans="1:12" x14ac:dyDescent="0.25">
      <c r="A490" t="s">
        <v>512</v>
      </c>
      <c r="B490" s="149">
        <v>2293</v>
      </c>
      <c r="C490" s="3">
        <v>0.246873300706906</v>
      </c>
      <c r="D490">
        <v>10.5</v>
      </c>
      <c r="E490" s="4">
        <v>52500</v>
      </c>
      <c r="F490" s="7">
        <v>5.0999999999999996</v>
      </c>
      <c r="G490" s="6">
        <v>210160470</v>
      </c>
      <c r="I490" s="125" t="s">
        <v>684</v>
      </c>
      <c r="J490" s="127" t="s">
        <v>694</v>
      </c>
      <c r="K490" s="126">
        <v>3</v>
      </c>
      <c r="L490" s="127" t="s">
        <v>694</v>
      </c>
    </row>
    <row r="491" spans="1:12" x14ac:dyDescent="0.25">
      <c r="A491" t="s">
        <v>513</v>
      </c>
      <c r="B491" s="149">
        <v>54375</v>
      </c>
      <c r="C491" s="3">
        <v>-1.8023224315099399E-2</v>
      </c>
      <c r="D491">
        <v>18.899999999999999</v>
      </c>
      <c r="E491" s="4">
        <v>46396</v>
      </c>
      <c r="F491" s="7">
        <v>7.35</v>
      </c>
      <c r="G491" s="6">
        <v>4207105406</v>
      </c>
      <c r="I491" s="125" t="s">
        <v>685</v>
      </c>
      <c r="J491" s="127" t="s">
        <v>695</v>
      </c>
      <c r="K491" s="126">
        <v>8</v>
      </c>
      <c r="L491" s="127" t="s">
        <v>694</v>
      </c>
    </row>
    <row r="492" spans="1:12" x14ac:dyDescent="0.25">
      <c r="A492" t="s">
        <v>514</v>
      </c>
      <c r="B492" s="149">
        <v>8995</v>
      </c>
      <c r="C492" s="3">
        <v>0.42596702599873199</v>
      </c>
      <c r="D492">
        <v>0.6</v>
      </c>
      <c r="E492" s="4">
        <v>127575</v>
      </c>
      <c r="F492" s="7">
        <v>4.0999999999999996</v>
      </c>
      <c r="G492" s="6">
        <v>1399401586</v>
      </c>
      <c r="I492" s="125" t="s">
        <v>686</v>
      </c>
      <c r="J492" s="127" t="s">
        <v>694</v>
      </c>
      <c r="K492" s="126">
        <v>3</v>
      </c>
      <c r="L492" s="127" t="s">
        <v>694</v>
      </c>
    </row>
    <row r="493" spans="1:12" x14ac:dyDescent="0.25">
      <c r="A493" t="s">
        <v>515</v>
      </c>
      <c r="B493" s="149">
        <v>559</v>
      </c>
      <c r="C493" s="3">
        <v>-9.6930533117932205E-2</v>
      </c>
      <c r="D493">
        <v>17.2</v>
      </c>
      <c r="E493" s="4">
        <v>44931</v>
      </c>
      <c r="F493" s="7">
        <v>4.8</v>
      </c>
      <c r="G493" s="6">
        <v>19164514</v>
      </c>
      <c r="I493" s="125" t="s">
        <v>687</v>
      </c>
      <c r="J493" s="127" t="s">
        <v>694</v>
      </c>
      <c r="K493" s="126">
        <v>5</v>
      </c>
      <c r="L493" s="127" t="s">
        <v>694</v>
      </c>
    </row>
    <row r="494" spans="1:12" x14ac:dyDescent="0.25">
      <c r="A494" t="s">
        <v>516</v>
      </c>
      <c r="B494" s="149">
        <v>644</v>
      </c>
      <c r="C494" s="3">
        <v>-2.1276595744680799E-2</v>
      </c>
      <c r="D494">
        <v>52.2</v>
      </c>
      <c r="E494" s="4">
        <v>19536</v>
      </c>
      <c r="F494" s="7">
        <v>7</v>
      </c>
      <c r="G494" s="6">
        <v>18297909</v>
      </c>
      <c r="I494" s="154" t="s">
        <v>688</v>
      </c>
      <c r="J494" s="127" t="s">
        <v>694</v>
      </c>
      <c r="K494" s="126">
        <v>5</v>
      </c>
      <c r="L494" s="127" t="s">
        <v>1176</v>
      </c>
    </row>
    <row r="495" spans="1:12" x14ac:dyDescent="0.25">
      <c r="A495" t="s">
        <v>517</v>
      </c>
      <c r="B495" s="149">
        <v>1811</v>
      </c>
      <c r="C495" s="3">
        <v>-0.106120434353406</v>
      </c>
      <c r="D495">
        <v>16.8</v>
      </c>
      <c r="E495" s="4">
        <v>39750</v>
      </c>
      <c r="F495" s="7">
        <v>4.5</v>
      </c>
      <c r="G495" s="6">
        <v>79660064</v>
      </c>
      <c r="I495" s="125" t="s">
        <v>689</v>
      </c>
      <c r="J495" s="127" t="s">
        <v>694</v>
      </c>
      <c r="K495" s="126">
        <v>7</v>
      </c>
      <c r="L495" s="127" t="s">
        <v>694</v>
      </c>
    </row>
    <row r="496" spans="1:12" x14ac:dyDescent="0.25">
      <c r="A496" t="s">
        <v>518</v>
      </c>
      <c r="B496" s="149">
        <v>851</v>
      </c>
      <c r="C496" s="3">
        <v>-0.38467100506146101</v>
      </c>
      <c r="D496">
        <v>29.8</v>
      </c>
      <c r="E496" s="4">
        <v>29773</v>
      </c>
      <c r="F496" s="7">
        <v>4.5999999999999996</v>
      </c>
      <c r="G496" s="6">
        <v>86734552</v>
      </c>
    </row>
    <row r="497" spans="1:7" x14ac:dyDescent="0.25">
      <c r="A497" t="s">
        <v>519</v>
      </c>
      <c r="B497" s="149">
        <v>700</v>
      </c>
      <c r="C497" s="3">
        <v>0.17056856187291</v>
      </c>
      <c r="D497">
        <v>22</v>
      </c>
      <c r="E497" s="4">
        <v>45466</v>
      </c>
      <c r="F497" s="7">
        <v>4.2</v>
      </c>
      <c r="G497" s="6">
        <v>29739562</v>
      </c>
    </row>
    <row r="498" spans="1:7" x14ac:dyDescent="0.25">
      <c r="A498" t="s">
        <v>520</v>
      </c>
      <c r="B498" s="149">
        <v>145784</v>
      </c>
      <c r="C498" s="3">
        <v>4.9258672808406498E-2</v>
      </c>
      <c r="D498">
        <v>16.8</v>
      </c>
      <c r="E498" s="4">
        <v>53600</v>
      </c>
      <c r="F498" s="7">
        <v>5.0999999999999996</v>
      </c>
      <c r="G498" s="6">
        <v>14233488115</v>
      </c>
    </row>
    <row r="499" spans="1:7" x14ac:dyDescent="0.25">
      <c r="A499" t="s">
        <v>521</v>
      </c>
      <c r="B499" s="150">
        <v>1084</v>
      </c>
      <c r="C499" s="8">
        <v>-0.113654946852003</v>
      </c>
      <c r="D499">
        <v>24.2</v>
      </c>
      <c r="E499" s="4">
        <v>30333</v>
      </c>
      <c r="F499" s="7">
        <v>7.6</v>
      </c>
      <c r="G499" s="6">
        <v>50849390</v>
      </c>
    </row>
    <row r="500" spans="1:7" x14ac:dyDescent="0.25">
      <c r="A500" t="s">
        <v>522</v>
      </c>
      <c r="B500" s="150">
        <v>8097</v>
      </c>
      <c r="C500" s="8">
        <v>-2.12740239332769E-2</v>
      </c>
      <c r="D500">
        <v>40.299999999999997</v>
      </c>
      <c r="E500" s="4">
        <v>33883</v>
      </c>
      <c r="F500" s="7">
        <v>5.2</v>
      </c>
      <c r="G500" s="6">
        <v>753750465</v>
      </c>
    </row>
    <row r="501" spans="1:7" x14ac:dyDescent="0.25">
      <c r="A501" t="s">
        <v>523</v>
      </c>
      <c r="B501" s="150">
        <v>224</v>
      </c>
      <c r="C501" s="8">
        <v>-0.26797385620914999</v>
      </c>
      <c r="D501">
        <v>48.7</v>
      </c>
      <c r="E501" s="4">
        <v>33958</v>
      </c>
      <c r="F501" s="7">
        <v>6.1</v>
      </c>
      <c r="G501" s="6">
        <v>11243986</v>
      </c>
    </row>
    <row r="502" spans="1:7" x14ac:dyDescent="0.25">
      <c r="A502" t="s">
        <v>524</v>
      </c>
      <c r="B502" s="150">
        <v>3332</v>
      </c>
      <c r="C502" s="8">
        <v>6.8633739576651698E-2</v>
      </c>
      <c r="D502">
        <v>12.9</v>
      </c>
      <c r="E502" s="4">
        <v>60208</v>
      </c>
      <c r="F502" s="7">
        <v>5</v>
      </c>
      <c r="G502" s="6">
        <v>498577310</v>
      </c>
    </row>
    <row r="503" spans="1:7" x14ac:dyDescent="0.25">
      <c r="A503" t="s">
        <v>525</v>
      </c>
      <c r="B503" s="150">
        <v>525</v>
      </c>
      <c r="C503" s="8">
        <v>0</v>
      </c>
      <c r="D503">
        <v>28</v>
      </c>
      <c r="E503" s="4">
        <v>45682</v>
      </c>
      <c r="F503" s="7">
        <v>6.5</v>
      </c>
      <c r="G503" s="6">
        <v>33292317</v>
      </c>
    </row>
    <row r="504" spans="1:7" x14ac:dyDescent="0.25">
      <c r="A504" t="s">
        <v>526</v>
      </c>
      <c r="B504" s="150">
        <v>1112</v>
      </c>
      <c r="C504" s="8">
        <v>-2.71216097987752E-2</v>
      </c>
      <c r="D504">
        <v>11.9</v>
      </c>
      <c r="E504" s="4">
        <v>52778</v>
      </c>
      <c r="F504" s="7">
        <v>4.5999999999999996</v>
      </c>
      <c r="G504" s="6">
        <v>144806853</v>
      </c>
    </row>
    <row r="505" spans="1:7" x14ac:dyDescent="0.25">
      <c r="A505" t="s">
        <v>527</v>
      </c>
      <c r="B505" s="150">
        <v>64592</v>
      </c>
      <c r="C505" s="8">
        <v>-2.9027554379688202E-2</v>
      </c>
      <c r="D505">
        <v>18.2</v>
      </c>
      <c r="E505" s="4">
        <v>45500</v>
      </c>
      <c r="F505" s="7">
        <v>6.5</v>
      </c>
      <c r="G505" s="6">
        <v>7992825625</v>
      </c>
    </row>
    <row r="506" spans="1:7" x14ac:dyDescent="0.25">
      <c r="A506" t="s">
        <v>528</v>
      </c>
      <c r="B506" s="150">
        <v>3668</v>
      </c>
      <c r="C506" s="8">
        <v>-9.4991364421416202E-2</v>
      </c>
      <c r="D506">
        <v>20.6</v>
      </c>
      <c r="E506" s="4">
        <v>50901</v>
      </c>
      <c r="F506" s="7">
        <v>6.5</v>
      </c>
      <c r="G506" s="6">
        <v>397193726</v>
      </c>
    </row>
    <row r="507" spans="1:7" x14ac:dyDescent="0.25">
      <c r="A507" t="s">
        <v>529</v>
      </c>
      <c r="B507" s="150">
        <v>380</v>
      </c>
      <c r="C507" s="8">
        <v>9.5100864553314096E-2</v>
      </c>
      <c r="D507">
        <v>7.4</v>
      </c>
      <c r="E507" s="4">
        <v>66000</v>
      </c>
      <c r="F507" s="7">
        <v>4.3</v>
      </c>
      <c r="G507" s="6">
        <v>45430588</v>
      </c>
    </row>
    <row r="508" spans="1:7" x14ac:dyDescent="0.25">
      <c r="A508" t="s">
        <v>530</v>
      </c>
      <c r="B508" s="150">
        <v>6199</v>
      </c>
      <c r="C508" s="8">
        <v>0.305877396250263</v>
      </c>
      <c r="D508">
        <v>2.8</v>
      </c>
      <c r="E508" s="4">
        <v>115040</v>
      </c>
      <c r="F508" s="7">
        <v>6.1</v>
      </c>
      <c r="G508" s="6">
        <v>2197883023</v>
      </c>
    </row>
    <row r="509" spans="1:7" x14ac:dyDescent="0.25">
      <c r="A509" t="s">
        <v>531</v>
      </c>
      <c r="B509" s="150">
        <v>2077</v>
      </c>
      <c r="C509" s="8">
        <v>9.4886663152345799E-2</v>
      </c>
      <c r="D509">
        <v>35.9</v>
      </c>
      <c r="E509" s="4">
        <v>33063</v>
      </c>
      <c r="F509" s="7">
        <v>7.6</v>
      </c>
      <c r="G509" s="6">
        <v>253636936</v>
      </c>
    </row>
    <row r="510" spans="1:7" x14ac:dyDescent="0.25">
      <c r="A510" t="s">
        <v>532</v>
      </c>
      <c r="B510" s="150">
        <v>297</v>
      </c>
      <c r="C510" s="8">
        <v>-0.31880733944954098</v>
      </c>
      <c r="D510">
        <v>10.3</v>
      </c>
      <c r="E510" s="4">
        <v>35000</v>
      </c>
      <c r="F510" s="7">
        <v>4.5999999999999996</v>
      </c>
      <c r="G510" s="6">
        <v>36083760</v>
      </c>
    </row>
    <row r="511" spans="1:7" x14ac:dyDescent="0.25">
      <c r="A511" t="s">
        <v>533</v>
      </c>
      <c r="B511" s="150">
        <v>35258</v>
      </c>
      <c r="C511" s="8">
        <v>5.05646434849975E-2</v>
      </c>
      <c r="D511">
        <v>23.7</v>
      </c>
      <c r="E511" s="4">
        <v>44656</v>
      </c>
      <c r="F511" s="7">
        <v>5.0999999999999996</v>
      </c>
      <c r="G511" s="6">
        <v>3216025401</v>
      </c>
    </row>
    <row r="512" spans="1:7" x14ac:dyDescent="0.25">
      <c r="A512" t="s">
        <v>534</v>
      </c>
      <c r="B512" s="150">
        <v>646</v>
      </c>
      <c r="C512" s="8">
        <v>-0.22168674698795199</v>
      </c>
      <c r="D512">
        <v>15.1</v>
      </c>
      <c r="E512" s="4">
        <v>43964</v>
      </c>
      <c r="F512" s="7">
        <v>4.5</v>
      </c>
      <c r="G512" s="6">
        <v>142832148</v>
      </c>
    </row>
    <row r="513" spans="1:7" x14ac:dyDescent="0.25">
      <c r="A513" t="s">
        <v>535</v>
      </c>
      <c r="B513" s="150">
        <v>59468</v>
      </c>
      <c r="C513" s="8">
        <v>-6.5908519728575005E-2</v>
      </c>
      <c r="D513">
        <v>21.4</v>
      </c>
      <c r="E513" s="4">
        <v>45127</v>
      </c>
      <c r="F513" s="7">
        <v>4.5999999999999996</v>
      </c>
      <c r="G513" s="6">
        <v>5086251948</v>
      </c>
    </row>
    <row r="514" spans="1:7" x14ac:dyDescent="0.25">
      <c r="A514" t="s">
        <v>536</v>
      </c>
      <c r="B514" s="150">
        <v>272</v>
      </c>
      <c r="C514" s="8">
        <v>0.11020408163265299</v>
      </c>
      <c r="D514">
        <v>15.1</v>
      </c>
      <c r="E514" s="4">
        <v>58750</v>
      </c>
      <c r="F514" s="7">
        <v>6.1</v>
      </c>
      <c r="G514" s="6">
        <v>17641893</v>
      </c>
    </row>
    <row r="515" spans="1:7" x14ac:dyDescent="0.25">
      <c r="A515" t="s">
        <v>537</v>
      </c>
      <c r="B515" s="150">
        <v>590</v>
      </c>
      <c r="C515" s="8">
        <v>0.40476190476190499</v>
      </c>
      <c r="D515">
        <v>43.9</v>
      </c>
      <c r="E515" s="4">
        <v>23750</v>
      </c>
      <c r="F515" s="7">
        <v>6.3</v>
      </c>
      <c r="G515" s="6">
        <v>20642531</v>
      </c>
    </row>
    <row r="516" spans="1:7" x14ac:dyDescent="0.25">
      <c r="A516" t="s">
        <v>538</v>
      </c>
      <c r="B516" s="150">
        <v>30024</v>
      </c>
      <c r="C516" s="8">
        <v>3.3492822966507199E-2</v>
      </c>
      <c r="D516">
        <v>18.5</v>
      </c>
      <c r="E516" s="4">
        <v>51311</v>
      </c>
      <c r="F516" s="7">
        <v>5.5</v>
      </c>
      <c r="G516" s="6">
        <v>3018535904</v>
      </c>
    </row>
    <row r="517" spans="1:7" x14ac:dyDescent="0.25">
      <c r="A517" t="s">
        <v>539</v>
      </c>
      <c r="B517" s="150">
        <v>339</v>
      </c>
      <c r="C517" s="8">
        <v>-0.24833702882483399</v>
      </c>
      <c r="D517">
        <v>31.3</v>
      </c>
      <c r="E517" s="4">
        <v>27697</v>
      </c>
      <c r="F517" s="7">
        <v>6.8</v>
      </c>
      <c r="G517" s="6">
        <v>24966075</v>
      </c>
    </row>
    <row r="518" spans="1:7" x14ac:dyDescent="0.25">
      <c r="A518" t="s">
        <v>540</v>
      </c>
      <c r="B518" s="150">
        <v>5053</v>
      </c>
      <c r="C518" s="8">
        <v>-2.0926177097461699E-2</v>
      </c>
      <c r="D518">
        <v>19.3</v>
      </c>
      <c r="E518" s="4">
        <v>61973</v>
      </c>
      <c r="F518" s="7">
        <v>5</v>
      </c>
      <c r="G518" s="6">
        <v>301198684</v>
      </c>
    </row>
    <row r="519" spans="1:7" x14ac:dyDescent="0.25">
      <c r="A519" t="s">
        <v>541</v>
      </c>
      <c r="B519" s="150">
        <v>34345</v>
      </c>
      <c r="C519" s="8">
        <v>-3.1033996332345899E-2</v>
      </c>
      <c r="D519">
        <v>26.1</v>
      </c>
      <c r="E519" s="4">
        <v>39866</v>
      </c>
      <c r="F519" s="7">
        <v>9.5</v>
      </c>
      <c r="G519" s="6">
        <v>2427779537</v>
      </c>
    </row>
    <row r="520" spans="1:7" x14ac:dyDescent="0.25">
      <c r="A520" t="s">
        <v>542</v>
      </c>
      <c r="B520" s="150">
        <v>2033</v>
      </c>
      <c r="C520" s="8">
        <v>0.369946091644205</v>
      </c>
      <c r="D520">
        <v>47.4</v>
      </c>
      <c r="E520" s="4">
        <v>15985</v>
      </c>
      <c r="F520" s="7">
        <v>7.5</v>
      </c>
      <c r="G520" s="6">
        <v>94546208</v>
      </c>
    </row>
    <row r="521" spans="1:7" x14ac:dyDescent="0.25">
      <c r="A521" t="s">
        <v>543</v>
      </c>
      <c r="B521" s="150">
        <v>674</v>
      </c>
      <c r="C521" s="8">
        <v>5.3124999999999999E-2</v>
      </c>
      <c r="D521">
        <v>30.6</v>
      </c>
      <c r="E521" s="4">
        <v>20707</v>
      </c>
      <c r="F521" s="7">
        <v>6.3</v>
      </c>
      <c r="G521" s="6">
        <v>25946346</v>
      </c>
    </row>
    <row r="522" spans="1:7" x14ac:dyDescent="0.25">
      <c r="A522" t="s">
        <v>544</v>
      </c>
      <c r="B522" s="150">
        <v>421</v>
      </c>
      <c r="C522" s="8">
        <v>0.34504792332268402</v>
      </c>
      <c r="D522">
        <v>6.4</v>
      </c>
      <c r="E522" s="4">
        <v>65047</v>
      </c>
      <c r="F522" s="7">
        <v>4.8</v>
      </c>
      <c r="G522" s="6">
        <v>48322883</v>
      </c>
    </row>
    <row r="523" spans="1:7" x14ac:dyDescent="0.25">
      <c r="A523" t="s">
        <v>546</v>
      </c>
      <c r="B523" s="150">
        <v>483</v>
      </c>
      <c r="C523" s="8">
        <v>-0.11861313868613101</v>
      </c>
      <c r="D523">
        <v>5.8</v>
      </c>
      <c r="E523" s="4">
        <v>44286</v>
      </c>
      <c r="F523" s="7">
        <v>5.7</v>
      </c>
      <c r="G523" s="6">
        <v>54256748</v>
      </c>
    </row>
    <row r="524" spans="1:7" x14ac:dyDescent="0.25">
      <c r="A524" t="s">
        <v>548</v>
      </c>
      <c r="B524" s="150">
        <v>6317</v>
      </c>
      <c r="C524" s="8">
        <v>-9.0980392156862801E-3</v>
      </c>
      <c r="D524">
        <v>33.6</v>
      </c>
      <c r="E524" s="4">
        <v>25421</v>
      </c>
      <c r="F524" s="7">
        <v>4.3</v>
      </c>
      <c r="G524" s="6">
        <v>550779500</v>
      </c>
    </row>
    <row r="525" spans="1:7" x14ac:dyDescent="0.25">
      <c r="A525" t="s">
        <v>549</v>
      </c>
      <c r="B525" s="150">
        <v>442</v>
      </c>
      <c r="C525" s="8">
        <v>0.71317829457364401</v>
      </c>
      <c r="D525">
        <v>3.6</v>
      </c>
      <c r="E525" s="4">
        <v>81875</v>
      </c>
      <c r="F525" s="7">
        <v>3.9499999999999997</v>
      </c>
      <c r="G525" s="6">
        <v>165180795</v>
      </c>
    </row>
    <row r="526" spans="1:7" x14ac:dyDescent="0.25">
      <c r="A526" t="s">
        <v>550</v>
      </c>
      <c r="B526" s="150">
        <v>31</v>
      </c>
      <c r="C526" s="8">
        <v>-0.607594936708861</v>
      </c>
      <c r="D526">
        <v>19.2</v>
      </c>
      <c r="E526" s="4" t="e">
        <v>#N/A</v>
      </c>
      <c r="F526" s="7">
        <v>5.0999999999999996</v>
      </c>
      <c r="G526" s="6">
        <v>2793901</v>
      </c>
    </row>
    <row r="527" spans="1:7" x14ac:dyDescent="0.25">
      <c r="A527" t="s">
        <v>551</v>
      </c>
      <c r="B527" s="150">
        <v>227</v>
      </c>
      <c r="C527" s="8">
        <v>-4.3859649122806998E-3</v>
      </c>
      <c r="D527">
        <v>12.8</v>
      </c>
      <c r="E527" s="4">
        <v>37188</v>
      </c>
      <c r="F527" s="7">
        <v>6.3</v>
      </c>
      <c r="G527" s="6">
        <v>61941238</v>
      </c>
    </row>
    <row r="528" spans="1:7" x14ac:dyDescent="0.25">
      <c r="A528" t="s">
        <v>552</v>
      </c>
      <c r="B528" s="150">
        <v>4059</v>
      </c>
      <c r="C528" s="8">
        <v>6.1176470588235297E-2</v>
      </c>
      <c r="D528">
        <v>13.6</v>
      </c>
      <c r="E528" s="4">
        <v>63938</v>
      </c>
      <c r="F528" s="7">
        <v>6.1</v>
      </c>
      <c r="G528" s="6">
        <v>734681910</v>
      </c>
    </row>
    <row r="529" spans="1:7" x14ac:dyDescent="0.25">
      <c r="A529" t="s">
        <v>553</v>
      </c>
      <c r="B529" s="150">
        <v>1543</v>
      </c>
      <c r="C529" s="8">
        <v>-0.30117753623188398</v>
      </c>
      <c r="D529">
        <v>25.8</v>
      </c>
      <c r="E529" s="4">
        <v>30521</v>
      </c>
      <c r="F529" s="7">
        <v>7.166666666666667</v>
      </c>
      <c r="G529" s="6">
        <v>70405089</v>
      </c>
    </row>
    <row r="530" spans="1:7" x14ac:dyDescent="0.25">
      <c r="A530" t="s">
        <v>554</v>
      </c>
      <c r="B530" s="150">
        <v>21564</v>
      </c>
      <c r="C530" s="8">
        <v>7.5082261441818704E-2</v>
      </c>
      <c r="D530">
        <v>19</v>
      </c>
      <c r="E530" s="4">
        <v>41565</v>
      </c>
      <c r="F530" s="7">
        <v>5.4</v>
      </c>
      <c r="G530" s="6">
        <v>2653082181</v>
      </c>
    </row>
    <row r="531" spans="1:7" x14ac:dyDescent="0.25">
      <c r="A531" t="s">
        <v>555</v>
      </c>
      <c r="B531" s="150">
        <v>7742</v>
      </c>
      <c r="C531" s="8">
        <v>-4.6081813701330701E-2</v>
      </c>
      <c r="D531">
        <v>26.2</v>
      </c>
      <c r="E531" s="4">
        <v>40440</v>
      </c>
      <c r="F531" s="7">
        <v>3.7</v>
      </c>
      <c r="G531" s="6">
        <v>624236636</v>
      </c>
    </row>
    <row r="532" spans="1:7" x14ac:dyDescent="0.25">
      <c r="A532" t="s">
        <v>556</v>
      </c>
      <c r="B532" s="150">
        <v>383</v>
      </c>
      <c r="C532" s="8">
        <v>3.7940379403794001E-2</v>
      </c>
      <c r="D532">
        <v>25.7</v>
      </c>
      <c r="E532" s="4">
        <v>56250</v>
      </c>
      <c r="F532" s="7">
        <v>5.3</v>
      </c>
      <c r="G532" s="6">
        <v>25418561</v>
      </c>
    </row>
    <row r="533" spans="1:7" x14ac:dyDescent="0.25">
      <c r="A533" t="s">
        <v>557</v>
      </c>
      <c r="B533" s="150">
        <v>392</v>
      </c>
      <c r="C533" s="8">
        <v>0.14956011730205299</v>
      </c>
      <c r="D533">
        <v>14.5</v>
      </c>
      <c r="E533" s="4">
        <v>56042</v>
      </c>
      <c r="F533" s="7">
        <v>6.8</v>
      </c>
      <c r="G533" s="6">
        <v>23638137</v>
      </c>
    </row>
    <row r="534" spans="1:7" x14ac:dyDescent="0.25">
      <c r="A534" t="s">
        <v>558</v>
      </c>
      <c r="B534" s="151">
        <v>11168</v>
      </c>
      <c r="C534" s="4">
        <v>-5.5480378890392403E-2</v>
      </c>
      <c r="D534" s="4">
        <v>30</v>
      </c>
      <c r="E534" s="4">
        <v>33957</v>
      </c>
      <c r="F534" s="7">
        <v>4.3</v>
      </c>
      <c r="G534" s="4">
        <v>1377156010</v>
      </c>
    </row>
    <row r="535" spans="1:7" x14ac:dyDescent="0.25">
      <c r="A535" t="s">
        <v>559</v>
      </c>
      <c r="B535" s="150">
        <v>2054</v>
      </c>
      <c r="C535" s="8">
        <v>0.128571428571429</v>
      </c>
      <c r="D535">
        <v>31.4</v>
      </c>
      <c r="E535" s="4">
        <v>31016</v>
      </c>
      <c r="F535" s="7">
        <v>4.2</v>
      </c>
      <c r="G535" s="6">
        <v>128067518</v>
      </c>
    </row>
    <row r="536" spans="1:7" x14ac:dyDescent="0.25">
      <c r="A536" t="s">
        <v>563</v>
      </c>
      <c r="B536" s="150">
        <v>15156</v>
      </c>
      <c r="C536" s="8">
        <v>0.128854461492626</v>
      </c>
      <c r="D536">
        <v>10.1</v>
      </c>
      <c r="E536" s="4">
        <v>69792</v>
      </c>
      <c r="F536" s="7">
        <v>4.7</v>
      </c>
      <c r="G536" s="6">
        <v>2879255478</v>
      </c>
    </row>
    <row r="537" spans="1:7" x14ac:dyDescent="0.25">
      <c r="A537" t="s">
        <v>564</v>
      </c>
      <c r="B537" s="150">
        <v>3069</v>
      </c>
      <c r="C537" s="8">
        <v>8.4835630965005293E-2</v>
      </c>
      <c r="D537">
        <v>4.5999999999999996</v>
      </c>
      <c r="E537" s="4">
        <v>104625</v>
      </c>
      <c r="F537" s="7">
        <v>5.9</v>
      </c>
      <c r="G537" s="6">
        <v>1657402568</v>
      </c>
    </row>
    <row r="538" spans="1:7" x14ac:dyDescent="0.25">
      <c r="A538" t="s">
        <v>566</v>
      </c>
      <c r="B538" s="150">
        <v>3842</v>
      </c>
      <c r="C538" s="8">
        <v>0.11297798377752</v>
      </c>
      <c r="D538">
        <v>5.6</v>
      </c>
      <c r="E538" s="4">
        <v>68301</v>
      </c>
      <c r="F538" s="7">
        <v>6.1</v>
      </c>
      <c r="G538" s="6">
        <v>1109064014</v>
      </c>
    </row>
    <row r="539" spans="1:7" x14ac:dyDescent="0.25">
      <c r="A539" t="s">
        <v>568</v>
      </c>
      <c r="B539" s="150">
        <v>1924</v>
      </c>
      <c r="C539" s="8">
        <v>0.114716106604867</v>
      </c>
      <c r="D539">
        <v>24.1</v>
      </c>
      <c r="E539" s="4">
        <v>34073</v>
      </c>
      <c r="F539" s="7">
        <v>4.7</v>
      </c>
      <c r="G539" s="6">
        <v>174834533</v>
      </c>
    </row>
    <row r="540" spans="1:7" x14ac:dyDescent="0.25">
      <c r="A540" t="s">
        <v>569</v>
      </c>
      <c r="B540" s="150">
        <v>70</v>
      </c>
      <c r="C540" s="8">
        <v>2.9411764705882401E-2</v>
      </c>
      <c r="D540">
        <v>17.100000000000001</v>
      </c>
      <c r="E540" s="4">
        <v>27500</v>
      </c>
      <c r="F540" s="7">
        <v>8.4</v>
      </c>
      <c r="G540" s="6">
        <v>3792359</v>
      </c>
    </row>
    <row r="541" spans="1:7" x14ac:dyDescent="0.25">
      <c r="A541" t="s">
        <v>570</v>
      </c>
      <c r="B541" s="150" t="e">
        <v>#N/A</v>
      </c>
      <c r="C541" s="8" t="e">
        <v>#N/A</v>
      </c>
      <c r="D541" t="e">
        <v>#N/A</v>
      </c>
      <c r="E541" s="4" t="e">
        <v>#N/A</v>
      </c>
      <c r="F541" s="7">
        <v>5.2</v>
      </c>
      <c r="G541" s="6" t="e">
        <v>#N/A</v>
      </c>
    </row>
    <row r="542" spans="1:7" x14ac:dyDescent="0.25">
      <c r="A542" t="s">
        <v>571</v>
      </c>
      <c r="B542" s="150">
        <v>3296</v>
      </c>
      <c r="C542" s="8">
        <v>1.5090853095164799E-2</v>
      </c>
      <c r="D542">
        <v>19.600000000000001</v>
      </c>
      <c r="E542" s="4">
        <v>56882</v>
      </c>
      <c r="F542" s="7">
        <v>5.0999999999999996</v>
      </c>
      <c r="G542" s="6">
        <v>253747826</v>
      </c>
    </row>
    <row r="543" spans="1:7" x14ac:dyDescent="0.25">
      <c r="A543" t="s">
        <v>572</v>
      </c>
      <c r="B543" s="150">
        <v>4153</v>
      </c>
      <c r="C543" s="8">
        <v>-1.9593956562795101E-2</v>
      </c>
      <c r="D543">
        <v>11.5</v>
      </c>
      <c r="E543" s="4">
        <v>35295</v>
      </c>
      <c r="F543" s="7">
        <v>6.5</v>
      </c>
      <c r="G543" s="6">
        <v>255681663</v>
      </c>
    </row>
    <row r="544" spans="1:7" x14ac:dyDescent="0.25">
      <c r="A544" t="s">
        <v>573</v>
      </c>
      <c r="B544" s="150">
        <v>1484</v>
      </c>
      <c r="C544" s="8">
        <v>-5.2967453733248203E-2</v>
      </c>
      <c r="D544">
        <v>16.5</v>
      </c>
      <c r="E544" s="4">
        <v>31310</v>
      </c>
      <c r="F544" s="7">
        <v>6.3</v>
      </c>
      <c r="G544" s="6">
        <v>87046966</v>
      </c>
    </row>
    <row r="545" spans="1:7" x14ac:dyDescent="0.25">
      <c r="A545" t="s">
        <v>574</v>
      </c>
      <c r="B545" s="150">
        <v>11629</v>
      </c>
      <c r="C545" s="8">
        <v>-8.7635336576180806E-2</v>
      </c>
      <c r="D545">
        <v>22.1</v>
      </c>
      <c r="E545" s="4">
        <v>39659</v>
      </c>
      <c r="F545" s="7">
        <v>6.9</v>
      </c>
      <c r="G545" s="6">
        <v>460131596</v>
      </c>
    </row>
    <row r="546" spans="1:7" x14ac:dyDescent="0.25">
      <c r="A546" t="s">
        <v>575</v>
      </c>
      <c r="B546" s="150">
        <v>2332</v>
      </c>
      <c r="C546" s="8">
        <v>0.116323599808521</v>
      </c>
      <c r="D546">
        <v>18.7</v>
      </c>
      <c r="E546" s="4">
        <v>44375</v>
      </c>
      <c r="F546" s="7">
        <v>5.2</v>
      </c>
      <c r="G546" s="6">
        <v>268007544</v>
      </c>
    </row>
    <row r="547" spans="1:7" x14ac:dyDescent="0.25">
      <c r="A547" t="s">
        <v>576</v>
      </c>
      <c r="B547" s="150">
        <v>515</v>
      </c>
      <c r="C547" s="8">
        <v>0.82624113475177297</v>
      </c>
      <c r="D547">
        <v>10.7</v>
      </c>
      <c r="E547" s="4">
        <v>49375</v>
      </c>
      <c r="F547" s="7">
        <v>4.8</v>
      </c>
      <c r="G547" s="6">
        <v>22975898</v>
      </c>
    </row>
    <row r="548" spans="1:7" x14ac:dyDescent="0.25">
      <c r="A548" t="s">
        <v>577</v>
      </c>
      <c r="B548" s="150">
        <v>15932</v>
      </c>
      <c r="C548" s="8">
        <v>6.4261857047428206E-2</v>
      </c>
      <c r="D548">
        <v>5.6</v>
      </c>
      <c r="E548" s="4">
        <v>97630</v>
      </c>
      <c r="F548" s="7">
        <v>4</v>
      </c>
      <c r="G548" s="6">
        <v>2532887080</v>
      </c>
    </row>
    <row r="549" spans="1:7" x14ac:dyDescent="0.25">
      <c r="A549" t="s">
        <v>578</v>
      </c>
      <c r="B549" s="150">
        <v>1453</v>
      </c>
      <c r="C549" s="8">
        <v>-1.49152542372881E-2</v>
      </c>
      <c r="D549">
        <v>9.5</v>
      </c>
      <c r="E549" s="4">
        <v>76667</v>
      </c>
      <c r="F549" s="7">
        <v>4.4000000000000004</v>
      </c>
      <c r="G549" s="6">
        <v>175128765</v>
      </c>
    </row>
    <row r="550" spans="1:7" x14ac:dyDescent="0.25">
      <c r="A550" t="s">
        <v>579</v>
      </c>
      <c r="B550" s="150">
        <v>3911</v>
      </c>
      <c r="C550" s="8">
        <v>8.2180409518538999E-2</v>
      </c>
      <c r="D550">
        <v>3.8</v>
      </c>
      <c r="E550" s="4">
        <v>56847</v>
      </c>
      <c r="F550" s="7">
        <v>5.2</v>
      </c>
      <c r="G550" s="6">
        <v>360243242</v>
      </c>
    </row>
    <row r="551" spans="1:7" x14ac:dyDescent="0.25">
      <c r="A551" t="s">
        <v>580</v>
      </c>
      <c r="B551" s="150">
        <v>62148</v>
      </c>
      <c r="C551" s="8">
        <v>2.0911704312115E-2</v>
      </c>
      <c r="D551">
        <v>13.3</v>
      </c>
      <c r="E551" s="4">
        <v>56462</v>
      </c>
      <c r="F551" s="7">
        <v>4.4000000000000004</v>
      </c>
      <c r="G551" s="6">
        <v>6000650130</v>
      </c>
    </row>
    <row r="552" spans="1:7" x14ac:dyDescent="0.25">
      <c r="A552" t="s">
        <v>582</v>
      </c>
      <c r="B552" s="150">
        <v>550</v>
      </c>
      <c r="C552" s="8">
        <v>-0.30379746835443</v>
      </c>
      <c r="D552">
        <v>11.8</v>
      </c>
      <c r="E552" s="4">
        <v>39750</v>
      </c>
      <c r="F552" s="7">
        <v>6.8</v>
      </c>
      <c r="G552" s="6">
        <v>54380688</v>
      </c>
    </row>
    <row r="553" spans="1:7" x14ac:dyDescent="0.25">
      <c r="A553" t="s">
        <v>583</v>
      </c>
      <c r="B553" s="150">
        <v>1351</v>
      </c>
      <c r="C553" s="8">
        <v>0.75</v>
      </c>
      <c r="D553">
        <v>11.7</v>
      </c>
      <c r="E553" s="4">
        <v>35313</v>
      </c>
      <c r="F553" s="7">
        <v>4.8</v>
      </c>
      <c r="G553" s="6">
        <v>51857058</v>
      </c>
    </row>
    <row r="554" spans="1:7" x14ac:dyDescent="0.25">
      <c r="A554" t="s">
        <v>584</v>
      </c>
      <c r="B554" s="150">
        <v>27777</v>
      </c>
      <c r="C554" s="8">
        <v>7.3631725417439703E-2</v>
      </c>
      <c r="D554">
        <v>19.600000000000001</v>
      </c>
      <c r="E554" s="4">
        <v>43497</v>
      </c>
      <c r="F554" s="7">
        <v>4.7</v>
      </c>
      <c r="G554" s="6">
        <v>3453210657</v>
      </c>
    </row>
    <row r="555" spans="1:7" x14ac:dyDescent="0.25">
      <c r="A555" t="s">
        <v>585</v>
      </c>
      <c r="B555" s="150">
        <v>1856</v>
      </c>
      <c r="C555" s="8">
        <v>0.362701908957416</v>
      </c>
      <c r="D555">
        <v>4.3</v>
      </c>
      <c r="E555" s="4">
        <v>86875</v>
      </c>
      <c r="F555" s="7">
        <v>6.9</v>
      </c>
      <c r="G555" s="6">
        <v>107019246</v>
      </c>
    </row>
    <row r="556" spans="1:7" x14ac:dyDescent="0.25">
      <c r="A556" t="s">
        <v>586</v>
      </c>
      <c r="B556" s="150">
        <v>1161</v>
      </c>
      <c r="C556" s="8">
        <v>0.128279883381924</v>
      </c>
      <c r="D556">
        <v>1.9</v>
      </c>
      <c r="E556" s="4">
        <v>74609</v>
      </c>
      <c r="F556" s="7">
        <v>4.0999999999999996</v>
      </c>
      <c r="G556" s="6">
        <v>76599375</v>
      </c>
    </row>
    <row r="557" spans="1:7" x14ac:dyDescent="0.25">
      <c r="A557" t="s">
        <v>587</v>
      </c>
      <c r="B557" s="150">
        <v>44588</v>
      </c>
      <c r="C557" s="8">
        <v>-3.3301534992628598E-2</v>
      </c>
      <c r="D557">
        <v>14.8</v>
      </c>
      <c r="E557" s="4">
        <v>52637</v>
      </c>
      <c r="F557" s="7">
        <v>4.3</v>
      </c>
      <c r="G557" s="6">
        <v>4677071951</v>
      </c>
    </row>
    <row r="558" spans="1:7" x14ac:dyDescent="0.25">
      <c r="A558" t="s">
        <v>589</v>
      </c>
      <c r="B558" s="150">
        <v>5895</v>
      </c>
      <c r="C558" s="8">
        <v>0.10579628587507001</v>
      </c>
      <c r="D558">
        <v>8</v>
      </c>
      <c r="E558" s="4">
        <v>97337</v>
      </c>
      <c r="F558" s="7">
        <v>5.7</v>
      </c>
      <c r="G558" s="6" t="e">
        <v>#N/A</v>
      </c>
    </row>
    <row r="559" spans="1:7" x14ac:dyDescent="0.25">
      <c r="A559" t="s">
        <v>590</v>
      </c>
      <c r="B559" s="150">
        <v>1174</v>
      </c>
      <c r="C559" s="8">
        <v>-0.18585298196948699</v>
      </c>
      <c r="D559">
        <v>20.6</v>
      </c>
      <c r="E559" s="4">
        <v>48125</v>
      </c>
      <c r="F559" s="7">
        <v>5.6</v>
      </c>
      <c r="G559" s="6">
        <v>88601992</v>
      </c>
    </row>
    <row r="560" spans="1:7" x14ac:dyDescent="0.25">
      <c r="A560" t="s">
        <v>591</v>
      </c>
      <c r="B560" s="150">
        <v>323</v>
      </c>
      <c r="C560" s="8">
        <v>0.266666666666667</v>
      </c>
      <c r="D560">
        <v>5.3</v>
      </c>
      <c r="E560" s="4" t="e">
        <v>#N/A</v>
      </c>
      <c r="F560" s="7">
        <v>4.4000000000000004</v>
      </c>
      <c r="G560" s="6">
        <v>24102240</v>
      </c>
    </row>
    <row r="561" spans="1:7" x14ac:dyDescent="0.25">
      <c r="A561" t="s">
        <v>592</v>
      </c>
      <c r="B561" s="150">
        <v>277</v>
      </c>
      <c r="C561" s="8">
        <v>-0.26133333333333297</v>
      </c>
      <c r="D561">
        <v>4.4000000000000004</v>
      </c>
      <c r="E561" s="4">
        <v>52917</v>
      </c>
      <c r="F561" s="7">
        <v>4.0999999999999996</v>
      </c>
      <c r="G561" s="6">
        <v>18466454</v>
      </c>
    </row>
    <row r="562" spans="1:7" x14ac:dyDescent="0.25">
      <c r="A562" t="s">
        <v>593</v>
      </c>
      <c r="B562" s="150">
        <v>451</v>
      </c>
      <c r="C562" s="8">
        <v>-0.11220472440944899</v>
      </c>
      <c r="D562">
        <v>5.5</v>
      </c>
      <c r="E562" s="4">
        <v>93750</v>
      </c>
      <c r="F562" s="7">
        <v>4.0999999999999996</v>
      </c>
      <c r="G562" s="6">
        <v>313814258</v>
      </c>
    </row>
    <row r="563" spans="1:7" x14ac:dyDescent="0.25">
      <c r="A563" t="s">
        <v>594</v>
      </c>
      <c r="B563" s="150">
        <v>11026</v>
      </c>
      <c r="C563" s="8">
        <v>6.2973441635484203E-3</v>
      </c>
      <c r="D563">
        <v>7.4</v>
      </c>
      <c r="E563" s="4">
        <v>127661</v>
      </c>
      <c r="F563" s="7">
        <v>5.7</v>
      </c>
      <c r="G563" s="6">
        <v>1667714293</v>
      </c>
    </row>
    <row r="564" spans="1:7" x14ac:dyDescent="0.25">
      <c r="A564" t="s">
        <v>595</v>
      </c>
      <c r="B564" s="150">
        <v>4091</v>
      </c>
      <c r="C564" s="8">
        <v>8.5433802069514495E-2</v>
      </c>
      <c r="D564">
        <v>9.6</v>
      </c>
      <c r="E564" s="4">
        <v>67083</v>
      </c>
      <c r="F564" s="7">
        <v>6.1</v>
      </c>
      <c r="G564" s="6">
        <v>1807298935</v>
      </c>
    </row>
    <row r="565" spans="1:7" x14ac:dyDescent="0.25">
      <c r="A565" t="s">
        <v>596</v>
      </c>
      <c r="B565" s="150">
        <v>3637</v>
      </c>
      <c r="C565" s="8">
        <v>0.118732697631498</v>
      </c>
      <c r="D565">
        <v>6.9</v>
      </c>
      <c r="E565" s="4">
        <v>77202</v>
      </c>
      <c r="F565" s="7">
        <v>4.75</v>
      </c>
      <c r="G565" s="6">
        <v>1641978003</v>
      </c>
    </row>
    <row r="566" spans="1:7" x14ac:dyDescent="0.25">
      <c r="A566" t="s">
        <v>597</v>
      </c>
      <c r="B566" s="150">
        <v>71439</v>
      </c>
      <c r="C566" s="8">
        <v>-1.2113669363202699E-2</v>
      </c>
      <c r="D566">
        <v>16.600000000000001</v>
      </c>
      <c r="E566" s="4">
        <v>50881</v>
      </c>
      <c r="F566" s="7">
        <v>4.5</v>
      </c>
      <c r="G566" s="6">
        <v>6986640247</v>
      </c>
    </row>
    <row r="567" spans="1:7" x14ac:dyDescent="0.25">
      <c r="A567" t="s">
        <v>598</v>
      </c>
      <c r="B567" s="150">
        <v>14166</v>
      </c>
      <c r="C567" s="8">
        <v>-2.9560810810810799E-3</v>
      </c>
      <c r="D567">
        <v>18.7</v>
      </c>
      <c r="E567" s="4">
        <v>48608</v>
      </c>
      <c r="F567" s="7">
        <v>4.5999999999999996</v>
      </c>
      <c r="G567" s="6">
        <v>1995058248</v>
      </c>
    </row>
    <row r="568" spans="1:7" x14ac:dyDescent="0.25">
      <c r="A568" t="s">
        <v>600</v>
      </c>
      <c r="B568" s="150">
        <v>3605</v>
      </c>
      <c r="C568" s="8">
        <v>0.16666666666666699</v>
      </c>
      <c r="D568">
        <v>12.7</v>
      </c>
      <c r="E568" s="4">
        <v>78919</v>
      </c>
      <c r="F568" s="7">
        <v>5.2</v>
      </c>
      <c r="G568" s="6">
        <v>539528406</v>
      </c>
    </row>
    <row r="569" spans="1:7" x14ac:dyDescent="0.25">
      <c r="A569" t="s">
        <v>601</v>
      </c>
      <c r="B569" s="150">
        <v>2394</v>
      </c>
      <c r="C569" s="8">
        <v>0.46243127672571799</v>
      </c>
      <c r="D569">
        <v>4.9000000000000004</v>
      </c>
      <c r="E569" s="4">
        <v>72171</v>
      </c>
      <c r="F569" s="7">
        <v>4.9000000000000004</v>
      </c>
      <c r="G569" s="6" t="e">
        <v>#N/A</v>
      </c>
    </row>
    <row r="570" spans="1:7" x14ac:dyDescent="0.25">
      <c r="A570" t="s">
        <v>602</v>
      </c>
      <c r="B570" s="150">
        <v>2611</v>
      </c>
      <c r="C570" s="8">
        <v>-3.8284839203675297E-4</v>
      </c>
      <c r="D570">
        <v>23.6</v>
      </c>
      <c r="E570" s="4">
        <v>38881</v>
      </c>
      <c r="F570" s="7">
        <v>4.5999999999999996</v>
      </c>
      <c r="G570" s="6">
        <v>513859767</v>
      </c>
    </row>
    <row r="571" spans="1:7" x14ac:dyDescent="0.25">
      <c r="A571" t="s">
        <v>603</v>
      </c>
      <c r="B571" s="150">
        <v>3736</v>
      </c>
      <c r="C571" s="8">
        <v>-4.5965270684371798E-2</v>
      </c>
      <c r="D571">
        <v>35.299999999999997</v>
      </c>
      <c r="E571" s="4">
        <v>34828</v>
      </c>
      <c r="F571" s="7">
        <v>6.3</v>
      </c>
      <c r="G571" s="6">
        <v>186631645</v>
      </c>
    </row>
    <row r="572" spans="1:7" x14ac:dyDescent="0.25">
      <c r="A572" t="s">
        <v>604</v>
      </c>
      <c r="B572" s="150">
        <v>116</v>
      </c>
      <c r="C572" s="8">
        <v>-0.472727272727273</v>
      </c>
      <c r="D572">
        <v>23.3</v>
      </c>
      <c r="E572" s="4">
        <v>23500</v>
      </c>
      <c r="F572" s="7">
        <v>5.9</v>
      </c>
      <c r="G572" s="6">
        <v>7854521</v>
      </c>
    </row>
    <row r="573" spans="1:7" x14ac:dyDescent="0.25">
      <c r="A573" t="s">
        <v>605</v>
      </c>
      <c r="B573" s="150">
        <v>10733</v>
      </c>
      <c r="C573" s="8">
        <v>-2.7631817358217101E-2</v>
      </c>
      <c r="D573">
        <v>24.5</v>
      </c>
      <c r="E573" s="4">
        <v>41281</v>
      </c>
      <c r="F573" s="7">
        <v>8.4</v>
      </c>
      <c r="G573" s="6">
        <v>953575679</v>
      </c>
    </row>
    <row r="574" spans="1:7" x14ac:dyDescent="0.25">
      <c r="A574" t="s">
        <v>606</v>
      </c>
      <c r="B574" s="150">
        <v>2332</v>
      </c>
      <c r="C574" s="8">
        <v>6.5326633165829207E-2</v>
      </c>
      <c r="D574">
        <v>22</v>
      </c>
      <c r="E574" s="4">
        <v>43545</v>
      </c>
      <c r="F574" s="7">
        <v>4.3</v>
      </c>
      <c r="G574" s="6">
        <v>196262482</v>
      </c>
    </row>
    <row r="575" spans="1:7" x14ac:dyDescent="0.25">
      <c r="A575" t="s">
        <v>607</v>
      </c>
      <c r="B575" s="150">
        <v>745</v>
      </c>
      <c r="C575" s="8">
        <v>-0.225571725571726</v>
      </c>
      <c r="D575">
        <v>12.9</v>
      </c>
      <c r="E575" s="4">
        <v>47604</v>
      </c>
      <c r="F575" s="7">
        <v>4.7</v>
      </c>
      <c r="G575" s="6">
        <v>128856946</v>
      </c>
    </row>
    <row r="576" spans="1:7" x14ac:dyDescent="0.25">
      <c r="A576" t="s">
        <v>608</v>
      </c>
      <c r="B576" s="150">
        <v>749</v>
      </c>
      <c r="C576" s="8">
        <v>1.0464480874316899</v>
      </c>
      <c r="D576">
        <v>31.9</v>
      </c>
      <c r="E576" s="4">
        <v>46359</v>
      </c>
      <c r="F576" s="7">
        <v>4.5</v>
      </c>
      <c r="G576" s="6">
        <v>28078269</v>
      </c>
    </row>
    <row r="577" spans="1:7" x14ac:dyDescent="0.25">
      <c r="A577" t="s">
        <v>609</v>
      </c>
      <c r="B577" s="150">
        <v>26941</v>
      </c>
      <c r="C577" s="8">
        <v>1.4869335712427E-3</v>
      </c>
      <c r="D577">
        <v>19.899999999999999</v>
      </c>
      <c r="E577" s="4">
        <v>45610</v>
      </c>
      <c r="F577" s="7">
        <v>4.5999999999999996</v>
      </c>
      <c r="G577" s="6">
        <v>2157890699</v>
      </c>
    </row>
    <row r="578" spans="1:7" x14ac:dyDescent="0.25">
      <c r="A578" t="s">
        <v>610</v>
      </c>
      <c r="B578" s="150">
        <v>2582</v>
      </c>
      <c r="C578" s="8">
        <v>-5.7758952637658803E-3</v>
      </c>
      <c r="D578">
        <v>8.8000000000000007</v>
      </c>
      <c r="E578" s="4">
        <v>64917</v>
      </c>
      <c r="F578" s="7">
        <v>5</v>
      </c>
      <c r="G578" s="6">
        <v>254461322</v>
      </c>
    </row>
    <row r="579" spans="1:7" x14ac:dyDescent="0.25">
      <c r="A579" t="s">
        <v>611</v>
      </c>
      <c r="B579" s="150">
        <v>413</v>
      </c>
      <c r="C579" s="8">
        <v>0.12841530054644801</v>
      </c>
      <c r="D579">
        <v>11.9</v>
      </c>
      <c r="E579" s="4">
        <v>88438</v>
      </c>
      <c r="F579" s="7">
        <v>4.3</v>
      </c>
      <c r="G579" s="6">
        <v>757374363</v>
      </c>
    </row>
    <row r="580" spans="1:7" x14ac:dyDescent="0.25">
      <c r="A580" t="s">
        <v>612</v>
      </c>
      <c r="B580" s="150">
        <v>32979</v>
      </c>
      <c r="C580" s="8">
        <v>-9.3719023159412398E-3</v>
      </c>
      <c r="D580">
        <v>13.1</v>
      </c>
      <c r="E580" s="4">
        <v>57830</v>
      </c>
      <c r="F580" s="7">
        <v>4.2</v>
      </c>
      <c r="G580" s="6">
        <v>6959672775</v>
      </c>
    </row>
    <row r="581" spans="1:7" x14ac:dyDescent="0.25">
      <c r="A581" t="s">
        <v>613</v>
      </c>
      <c r="B581" s="150">
        <v>4052</v>
      </c>
      <c r="C581" s="8">
        <v>-1.5788195287830899E-2</v>
      </c>
      <c r="D581">
        <v>1.4</v>
      </c>
      <c r="E581" s="4">
        <v>104500</v>
      </c>
      <c r="F581" s="7">
        <v>4.8</v>
      </c>
      <c r="G581" s="6">
        <v>616048715</v>
      </c>
    </row>
    <row r="582" spans="1:7" x14ac:dyDescent="0.25">
      <c r="A582" t="s">
        <v>614</v>
      </c>
      <c r="B582" s="150">
        <v>180</v>
      </c>
      <c r="C582" s="8">
        <v>-0.42857142857142899</v>
      </c>
      <c r="D582">
        <v>10.4</v>
      </c>
      <c r="E582" s="4">
        <v>55536</v>
      </c>
      <c r="F582" s="7">
        <v>4.3</v>
      </c>
      <c r="G582" s="6">
        <v>19053570</v>
      </c>
    </row>
    <row r="583" spans="1:7" x14ac:dyDescent="0.25">
      <c r="A583" t="s">
        <v>615</v>
      </c>
      <c r="B583" s="150">
        <v>6981</v>
      </c>
      <c r="C583" s="8">
        <v>5.6127080181543103E-2</v>
      </c>
      <c r="D583">
        <v>11.9</v>
      </c>
      <c r="E583" s="4">
        <v>64676</v>
      </c>
      <c r="F583" s="7">
        <v>4.8</v>
      </c>
      <c r="G583" s="6">
        <v>679922420</v>
      </c>
    </row>
    <row r="584" spans="1:7" x14ac:dyDescent="0.25">
      <c r="A584" t="s">
        <v>616</v>
      </c>
      <c r="B584" s="150">
        <v>3568</v>
      </c>
      <c r="C584" s="8">
        <v>0.37601234091785601</v>
      </c>
      <c r="D584">
        <v>4.2</v>
      </c>
      <c r="E584" s="4">
        <v>73382</v>
      </c>
      <c r="F584" s="7">
        <v>4.7</v>
      </c>
      <c r="G584" s="6">
        <v>660045320</v>
      </c>
    </row>
    <row r="585" spans="1:7" x14ac:dyDescent="0.25">
      <c r="A585" t="s">
        <v>617</v>
      </c>
      <c r="B585" s="150">
        <v>2973</v>
      </c>
      <c r="C585" s="8">
        <v>-0.11832740213523101</v>
      </c>
      <c r="D585">
        <v>22.1</v>
      </c>
      <c r="E585" s="4">
        <v>39554</v>
      </c>
      <c r="F585" s="7">
        <v>4.8</v>
      </c>
      <c r="G585" s="6">
        <v>285828901</v>
      </c>
    </row>
    <row r="586" spans="1:7" x14ac:dyDescent="0.25">
      <c r="A586" t="s">
        <v>618</v>
      </c>
      <c r="B586" s="150">
        <v>1334</v>
      </c>
      <c r="C586" s="8">
        <v>-0.200718993409227</v>
      </c>
      <c r="D586">
        <v>18.8</v>
      </c>
      <c r="E586" s="4">
        <v>42589</v>
      </c>
      <c r="F586" s="7">
        <v>4.8</v>
      </c>
      <c r="G586" s="6">
        <v>213835429</v>
      </c>
    </row>
    <row r="587" spans="1:7" x14ac:dyDescent="0.25">
      <c r="A587" t="s">
        <v>620</v>
      </c>
      <c r="B587" s="150">
        <v>410</v>
      </c>
      <c r="C587" s="8">
        <v>0.69421487603305798</v>
      </c>
      <c r="D587">
        <v>5.4</v>
      </c>
      <c r="E587" s="4" t="e">
        <v>#N/A</v>
      </c>
      <c r="F587" s="7">
        <v>4.5999999999999996</v>
      </c>
      <c r="G587" s="6">
        <v>10943307</v>
      </c>
    </row>
    <row r="588" spans="1:7" x14ac:dyDescent="0.25">
      <c r="A588" t="s">
        <v>621</v>
      </c>
      <c r="B588" s="150">
        <v>3436</v>
      </c>
      <c r="C588" s="8">
        <v>-0.159902200488998</v>
      </c>
      <c r="D588">
        <v>16.7</v>
      </c>
      <c r="E588" s="4">
        <v>40938</v>
      </c>
      <c r="F588" s="7">
        <v>6.9</v>
      </c>
      <c r="G588" s="6">
        <v>450625792</v>
      </c>
    </row>
    <row r="589" spans="1:7" x14ac:dyDescent="0.25">
      <c r="A589" t="s">
        <v>622</v>
      </c>
      <c r="B589" s="150">
        <v>235699</v>
      </c>
      <c r="C589" s="8">
        <v>6.12530673810757E-2</v>
      </c>
      <c r="D589">
        <v>7.2</v>
      </c>
      <c r="E589" s="4">
        <v>88465</v>
      </c>
      <c r="F589" s="7">
        <v>4</v>
      </c>
      <c r="G589" s="6">
        <v>36609130617</v>
      </c>
    </row>
    <row r="590" spans="1:7" x14ac:dyDescent="0.25">
      <c r="A590" t="s">
        <v>623</v>
      </c>
      <c r="B590" s="150">
        <v>6634</v>
      </c>
      <c r="C590" s="8">
        <v>2.1086655379405898E-2</v>
      </c>
      <c r="D590">
        <v>6.1</v>
      </c>
      <c r="E590" s="4">
        <v>85477</v>
      </c>
      <c r="F590" s="7">
        <v>4</v>
      </c>
      <c r="G590" s="6">
        <v>845841369</v>
      </c>
    </row>
    <row r="591" spans="1:7" x14ac:dyDescent="0.25">
      <c r="A591" t="s">
        <v>624</v>
      </c>
      <c r="B591" s="150">
        <v>4647</v>
      </c>
      <c r="C591" s="8">
        <v>5.4219600725952798E-2</v>
      </c>
      <c r="D591">
        <v>10.1</v>
      </c>
      <c r="E591" s="4">
        <v>63068</v>
      </c>
      <c r="F591" s="7">
        <v>4.5999999999999996</v>
      </c>
      <c r="G591" s="6">
        <v>431051743</v>
      </c>
    </row>
    <row r="592" spans="1:7" x14ac:dyDescent="0.25">
      <c r="A592" t="s">
        <v>625</v>
      </c>
      <c r="B592" s="150">
        <v>42650</v>
      </c>
      <c r="C592" s="8">
        <v>-3.9846915803691998E-2</v>
      </c>
      <c r="D592">
        <v>19.399999999999999</v>
      </c>
      <c r="E592" s="4">
        <v>45243</v>
      </c>
      <c r="F592" s="7">
        <v>7.9</v>
      </c>
      <c r="G592" s="6">
        <v>2893037925</v>
      </c>
    </row>
    <row r="593" spans="1:7" x14ac:dyDescent="0.25">
      <c r="A593" t="s">
        <v>626</v>
      </c>
      <c r="B593" s="150">
        <v>1112</v>
      </c>
      <c r="C593" s="8">
        <v>-9.1503267973856203E-2</v>
      </c>
      <c r="D593">
        <v>27.2</v>
      </c>
      <c r="E593" s="4">
        <v>34844</v>
      </c>
      <c r="F593" s="7">
        <v>4.8</v>
      </c>
      <c r="G593" s="6">
        <v>57073047</v>
      </c>
    </row>
    <row r="594" spans="1:7" x14ac:dyDescent="0.25">
      <c r="A594" t="s">
        <v>627</v>
      </c>
      <c r="B594" s="150">
        <v>231</v>
      </c>
      <c r="C594" s="8">
        <v>-8.58369098712446E-3</v>
      </c>
      <c r="D594">
        <v>23.8</v>
      </c>
      <c r="E594" s="4">
        <v>35341</v>
      </c>
      <c r="F594" s="7">
        <v>4.4000000000000004</v>
      </c>
      <c r="G594" s="6">
        <v>24108732</v>
      </c>
    </row>
    <row r="595" spans="1:7" x14ac:dyDescent="0.25">
      <c r="A595" t="s">
        <v>628</v>
      </c>
      <c r="B595" s="150">
        <v>811</v>
      </c>
      <c r="C595" s="8">
        <v>0.83069977426636599</v>
      </c>
      <c r="D595">
        <v>21.2</v>
      </c>
      <c r="E595" s="4">
        <v>63242</v>
      </c>
      <c r="F595" s="7">
        <v>6.1</v>
      </c>
      <c r="G595" s="6">
        <v>58423408</v>
      </c>
    </row>
    <row r="596" spans="1:7" x14ac:dyDescent="0.25">
      <c r="A596" t="s">
        <v>629</v>
      </c>
      <c r="B596" s="150">
        <v>1087</v>
      </c>
      <c r="C596" s="8">
        <v>0.76461038961038996</v>
      </c>
      <c r="D596">
        <v>8</v>
      </c>
      <c r="E596" s="4">
        <v>51071</v>
      </c>
      <c r="F596" s="7">
        <v>4.7</v>
      </c>
      <c r="G596" s="6">
        <v>109133268</v>
      </c>
    </row>
    <row r="597" spans="1:7" x14ac:dyDescent="0.25">
      <c r="A597" t="s">
        <v>630</v>
      </c>
      <c r="B597" s="150">
        <v>300</v>
      </c>
      <c r="C597" s="8">
        <v>0.181102362204724</v>
      </c>
      <c r="D597">
        <v>15.3</v>
      </c>
      <c r="E597" s="4">
        <v>34375</v>
      </c>
      <c r="F597" s="7">
        <v>5.4</v>
      </c>
      <c r="G597" s="6">
        <v>16253968</v>
      </c>
    </row>
    <row r="598" spans="1:7" x14ac:dyDescent="0.25">
      <c r="A598" t="s">
        <v>631</v>
      </c>
      <c r="B598" s="150">
        <v>565</v>
      </c>
      <c r="C598" s="8">
        <v>-0.12538699690402499</v>
      </c>
      <c r="D598">
        <v>14.2</v>
      </c>
      <c r="E598" s="4">
        <v>47083</v>
      </c>
      <c r="F598" s="7">
        <v>6.9</v>
      </c>
      <c r="G598" s="6">
        <v>44555026</v>
      </c>
    </row>
    <row r="599" spans="1:7" x14ac:dyDescent="0.25">
      <c r="A599" t="s">
        <v>632</v>
      </c>
      <c r="B599" s="150">
        <v>5079</v>
      </c>
      <c r="C599" s="8">
        <v>-6.1876616180273403E-2</v>
      </c>
      <c r="D599">
        <v>37.1</v>
      </c>
      <c r="E599" s="4">
        <v>26878</v>
      </c>
      <c r="F599" s="7">
        <v>6.4</v>
      </c>
      <c r="G599" s="6">
        <v>358147478</v>
      </c>
    </row>
    <row r="600" spans="1:7" x14ac:dyDescent="0.25">
      <c r="A600" t="s">
        <v>633</v>
      </c>
      <c r="B600" s="150">
        <v>926</v>
      </c>
      <c r="C600" s="8">
        <v>0.236315086782376</v>
      </c>
      <c r="D600">
        <v>17.7</v>
      </c>
      <c r="E600" s="4">
        <v>48024</v>
      </c>
      <c r="F600" s="7">
        <v>9.5</v>
      </c>
      <c r="G600" s="6">
        <v>29674937</v>
      </c>
    </row>
    <row r="601" spans="1:7" x14ac:dyDescent="0.25">
      <c r="A601" t="s">
        <v>634</v>
      </c>
      <c r="B601" s="150">
        <v>1112883</v>
      </c>
      <c r="C601" s="8">
        <v>8.7000432697050503E-2</v>
      </c>
      <c r="D601">
        <v>8.5</v>
      </c>
      <c r="E601" s="4">
        <v>88471</v>
      </c>
      <c r="F601" s="7">
        <v>4.0999999999999996</v>
      </c>
      <c r="G601" s="6">
        <v>193338379225</v>
      </c>
    </row>
    <row r="602" spans="1:7" x14ac:dyDescent="0.25">
      <c r="A602" t="s">
        <v>635</v>
      </c>
      <c r="B602" s="150">
        <v>46387</v>
      </c>
      <c r="C602" s="8">
        <v>0.205702700595223</v>
      </c>
      <c r="D602">
        <v>3.3</v>
      </c>
      <c r="E602" s="4">
        <v>104006</v>
      </c>
      <c r="F602" s="7">
        <v>4.0999999999999996</v>
      </c>
      <c r="G602" s="6">
        <v>7151227729</v>
      </c>
    </row>
    <row r="603" spans="1:7" x14ac:dyDescent="0.25">
      <c r="A603" t="s">
        <v>636</v>
      </c>
      <c r="B603" s="150">
        <v>5626</v>
      </c>
      <c r="C603" s="8">
        <v>0.13199195171026201</v>
      </c>
      <c r="D603">
        <v>9.6999999999999993</v>
      </c>
      <c r="E603" s="4">
        <v>52321</v>
      </c>
      <c r="F603" s="7">
        <v>5</v>
      </c>
      <c r="G603" s="6">
        <v>629592404</v>
      </c>
    </row>
    <row r="604" spans="1:7" x14ac:dyDescent="0.25">
      <c r="A604" t="s">
        <v>637</v>
      </c>
      <c r="B604" s="150">
        <v>3401</v>
      </c>
      <c r="C604" s="8">
        <v>-0.14051048774323999</v>
      </c>
      <c r="D604">
        <v>10.3</v>
      </c>
      <c r="E604" s="4">
        <v>40925</v>
      </c>
      <c r="F604" s="7">
        <v>4.4000000000000004</v>
      </c>
      <c r="G604" s="6">
        <v>263076689</v>
      </c>
    </row>
    <row r="605" spans="1:7" x14ac:dyDescent="0.25">
      <c r="A605" t="s">
        <v>638</v>
      </c>
      <c r="B605" s="150">
        <v>3058</v>
      </c>
      <c r="C605" s="8">
        <v>-9.800718719372751E-4</v>
      </c>
      <c r="D605">
        <v>7</v>
      </c>
      <c r="E605" s="4">
        <v>83011</v>
      </c>
      <c r="F605" s="7">
        <v>4.5999999999999996</v>
      </c>
      <c r="G605" s="6">
        <v>351320529</v>
      </c>
    </row>
    <row r="606" spans="1:7" x14ac:dyDescent="0.25">
      <c r="A606" t="s">
        <v>639</v>
      </c>
      <c r="B606" s="150">
        <v>2419</v>
      </c>
      <c r="C606" s="8">
        <v>0.559638942617666</v>
      </c>
      <c r="D606">
        <v>19.899999999999999</v>
      </c>
      <c r="E606" s="4">
        <v>38906</v>
      </c>
      <c r="F606" s="7">
        <v>4.3</v>
      </c>
      <c r="G606" s="6">
        <v>137576635</v>
      </c>
    </row>
    <row r="607" spans="1:7" x14ac:dyDescent="0.25">
      <c r="A607" t="s">
        <v>640</v>
      </c>
      <c r="B607" s="150">
        <v>1449</v>
      </c>
      <c r="C607" s="8">
        <v>0.36440677966101698</v>
      </c>
      <c r="D607">
        <v>3</v>
      </c>
      <c r="E607" s="4">
        <v>150938</v>
      </c>
      <c r="F607" s="7">
        <v>5.0999999999999996</v>
      </c>
      <c r="G607" s="6">
        <v>200721407</v>
      </c>
    </row>
    <row r="608" spans="1:7" x14ac:dyDescent="0.25">
      <c r="A608" t="s">
        <v>641</v>
      </c>
      <c r="B608" s="150">
        <v>276</v>
      </c>
      <c r="C608" s="8">
        <v>0.14049586776859499</v>
      </c>
      <c r="D608">
        <v>20.399999999999999</v>
      </c>
      <c r="E608" s="4">
        <v>45000</v>
      </c>
      <c r="F608" s="7">
        <v>4.2</v>
      </c>
      <c r="G608" s="6">
        <v>13731682</v>
      </c>
    </row>
    <row r="609" spans="1:7" x14ac:dyDescent="0.25">
      <c r="A609" t="s">
        <v>642</v>
      </c>
      <c r="B609" s="150">
        <v>18889</v>
      </c>
      <c r="C609" s="8">
        <v>-6.4437840515106495E-2</v>
      </c>
      <c r="D609">
        <v>19.399999999999999</v>
      </c>
      <c r="E609" s="4">
        <v>39588</v>
      </c>
      <c r="F609" s="7">
        <v>7.8</v>
      </c>
      <c r="G609" s="6">
        <v>2539346192</v>
      </c>
    </row>
    <row r="610" spans="1:7" x14ac:dyDescent="0.25">
      <c r="A610" t="s">
        <v>643</v>
      </c>
      <c r="B610" s="150">
        <v>906</v>
      </c>
      <c r="C610" s="8">
        <v>-4.4303797468354403E-2</v>
      </c>
      <c r="D610">
        <v>23.1</v>
      </c>
      <c r="E610" s="4">
        <v>32733</v>
      </c>
      <c r="F610" s="7">
        <v>7.8</v>
      </c>
      <c r="G610" s="6">
        <v>72378016</v>
      </c>
    </row>
    <row r="611" spans="1:7" x14ac:dyDescent="0.25">
      <c r="A611" t="s">
        <v>644</v>
      </c>
      <c r="B611" s="150">
        <v>2751</v>
      </c>
      <c r="C611" s="8">
        <v>-0.124164278892073</v>
      </c>
      <c r="D611">
        <v>7.5</v>
      </c>
      <c r="E611" s="4">
        <v>29987</v>
      </c>
      <c r="F611" s="7">
        <v>4.5</v>
      </c>
      <c r="G611" s="6">
        <v>240701378</v>
      </c>
    </row>
    <row r="612" spans="1:7" x14ac:dyDescent="0.25">
      <c r="A612" t="s">
        <v>645</v>
      </c>
      <c r="B612" s="150">
        <v>11183</v>
      </c>
      <c r="C612" s="8">
        <v>-9.3098694347579294E-2</v>
      </c>
      <c r="D612">
        <v>24.2</v>
      </c>
      <c r="E612" s="4">
        <v>32937</v>
      </c>
      <c r="F612" s="7">
        <v>7</v>
      </c>
      <c r="G612" s="6">
        <v>1017242370</v>
      </c>
    </row>
    <row r="613" spans="1:7" x14ac:dyDescent="0.25">
      <c r="A613" t="s">
        <v>646</v>
      </c>
      <c r="B613" s="150">
        <v>490</v>
      </c>
      <c r="C613" s="8">
        <v>-0.13732394366197201</v>
      </c>
      <c r="D613">
        <v>5.3</v>
      </c>
      <c r="E613" s="4">
        <v>84107</v>
      </c>
      <c r="F613" s="7">
        <v>4.9000000000000004</v>
      </c>
      <c r="G613" s="6">
        <v>55826208</v>
      </c>
    </row>
    <row r="614" spans="1:7" x14ac:dyDescent="0.25">
      <c r="A614" t="s">
        <v>647</v>
      </c>
      <c r="B614" s="150">
        <v>9754</v>
      </c>
      <c r="C614" s="8">
        <v>3.3947124781401098E-3</v>
      </c>
      <c r="D614">
        <v>30.6</v>
      </c>
      <c r="E614" s="4">
        <v>38843</v>
      </c>
      <c r="F614" s="7">
        <v>4.9000000000000004</v>
      </c>
      <c r="G614" s="6">
        <v>904772200</v>
      </c>
    </row>
    <row r="615" spans="1:7" x14ac:dyDescent="0.25">
      <c r="A615" t="s">
        <v>648</v>
      </c>
      <c r="B615" s="150">
        <v>54077</v>
      </c>
      <c r="C615" s="8">
        <v>1.2279815054005E-2</v>
      </c>
      <c r="D615">
        <v>23.2</v>
      </c>
      <c r="E615" s="4">
        <v>48786</v>
      </c>
      <c r="F615" s="7">
        <v>3.8</v>
      </c>
      <c r="G615" s="6">
        <v>9721139902</v>
      </c>
    </row>
    <row r="616" spans="1:7" x14ac:dyDescent="0.25">
      <c r="A616" t="s">
        <v>649</v>
      </c>
      <c r="B616" s="150">
        <v>244</v>
      </c>
      <c r="C616" s="8">
        <v>0.23232323232323199</v>
      </c>
      <c r="D616">
        <v>19.7</v>
      </c>
      <c r="E616" s="4">
        <v>33750</v>
      </c>
      <c r="F616" s="7">
        <v>4.3</v>
      </c>
      <c r="G616" s="6">
        <v>10450163</v>
      </c>
    </row>
    <row r="617" spans="1:7" x14ac:dyDescent="0.25">
      <c r="A617" t="s">
        <v>650</v>
      </c>
      <c r="B617" s="150">
        <v>19645</v>
      </c>
      <c r="C617" s="8">
        <v>0.47230757700666998</v>
      </c>
      <c r="D617">
        <v>3.6</v>
      </c>
      <c r="E617" s="4">
        <v>123370</v>
      </c>
      <c r="F617" s="7">
        <v>4</v>
      </c>
      <c r="G617" s="6">
        <v>3081114468</v>
      </c>
    </row>
    <row r="618" spans="1:7" x14ac:dyDescent="0.25">
      <c r="A618" t="s">
        <v>651</v>
      </c>
      <c r="B618" s="150">
        <v>117692</v>
      </c>
      <c r="C618" s="8">
        <v>-5.4652358308700702E-2</v>
      </c>
      <c r="D618">
        <v>18.600000000000001</v>
      </c>
      <c r="E618" s="4">
        <v>49488</v>
      </c>
      <c r="F618" s="7">
        <v>5.0999999999999996</v>
      </c>
      <c r="G618" s="6">
        <v>9278594636</v>
      </c>
    </row>
    <row r="619" spans="1:7" x14ac:dyDescent="0.25">
      <c r="A619" t="s">
        <v>652</v>
      </c>
      <c r="B619" s="150">
        <v>10087</v>
      </c>
      <c r="C619" s="8">
        <v>2.88657690738474E-2</v>
      </c>
      <c r="D619">
        <v>19.5</v>
      </c>
      <c r="E619" s="4">
        <v>41131</v>
      </c>
      <c r="F619" s="7">
        <v>4.3</v>
      </c>
      <c r="G619" s="6">
        <v>1555042514</v>
      </c>
    </row>
    <row r="620" spans="1:7" x14ac:dyDescent="0.25">
      <c r="A620" t="s">
        <v>653</v>
      </c>
      <c r="B620" s="150">
        <v>4476</v>
      </c>
      <c r="C620" s="8">
        <v>0.160487425460202</v>
      </c>
      <c r="D620">
        <v>6</v>
      </c>
      <c r="E620" s="4">
        <v>71538</v>
      </c>
      <c r="F620" s="7">
        <v>4.2</v>
      </c>
      <c r="G620" s="6">
        <v>1113507501</v>
      </c>
    </row>
    <row r="621" spans="1:7" x14ac:dyDescent="0.25">
      <c r="A621" t="s">
        <v>654</v>
      </c>
      <c r="B621" s="150">
        <v>400</v>
      </c>
      <c r="C621" s="8">
        <v>-9.5022624434389094E-2</v>
      </c>
      <c r="D621">
        <v>40.200000000000003</v>
      </c>
      <c r="E621" s="4">
        <v>45313</v>
      </c>
      <c r="F621" s="7">
        <v>4.5999999999999996</v>
      </c>
      <c r="G621" s="6">
        <v>52733633</v>
      </c>
    </row>
    <row r="622" spans="1:7" x14ac:dyDescent="0.25">
      <c r="A622" t="s">
        <v>655</v>
      </c>
      <c r="B622" s="150">
        <v>12851</v>
      </c>
      <c r="C622" s="8">
        <v>0.23710050057759</v>
      </c>
      <c r="D622">
        <v>2.1</v>
      </c>
      <c r="E622" s="4">
        <v>152377</v>
      </c>
      <c r="F622" s="7">
        <v>4.45</v>
      </c>
      <c r="G622" s="6">
        <v>3270317205</v>
      </c>
    </row>
    <row r="623" spans="1:7" x14ac:dyDescent="0.25">
      <c r="A623" t="s">
        <v>656</v>
      </c>
      <c r="B623" s="150">
        <v>1524</v>
      </c>
      <c r="C623" s="8">
        <v>-0.15002788622420499</v>
      </c>
      <c r="D623">
        <v>33.5</v>
      </c>
      <c r="E623" s="4">
        <v>34375</v>
      </c>
      <c r="F623" s="7">
        <v>7.5</v>
      </c>
      <c r="G623" s="6">
        <v>89025526</v>
      </c>
    </row>
    <row r="624" spans="1:7" x14ac:dyDescent="0.25">
      <c r="A624" t="s">
        <v>657</v>
      </c>
      <c r="B624" s="150">
        <v>9847</v>
      </c>
      <c r="C624" s="8">
        <v>0.51120319214241905</v>
      </c>
      <c r="D624">
        <v>8.6</v>
      </c>
      <c r="E624" s="4">
        <v>67321</v>
      </c>
      <c r="F624" s="7">
        <v>4.0999999999999996</v>
      </c>
      <c r="G624" s="6">
        <v>1242736144</v>
      </c>
    </row>
    <row r="625" spans="1:7" x14ac:dyDescent="0.25">
      <c r="A625" t="s">
        <v>658</v>
      </c>
      <c r="B625" s="150">
        <v>2655</v>
      </c>
      <c r="C625" s="8">
        <v>-2.7116159765481901E-2</v>
      </c>
      <c r="D625">
        <v>15.6</v>
      </c>
      <c r="E625" s="4">
        <v>64596</v>
      </c>
      <c r="F625" s="7">
        <v>5.6</v>
      </c>
      <c r="G625" s="6" t="e">
        <v>#N/A</v>
      </c>
    </row>
    <row r="626" spans="1:7" x14ac:dyDescent="0.25">
      <c r="A626" t="s">
        <v>659</v>
      </c>
      <c r="B626" s="150">
        <v>8661</v>
      </c>
      <c r="C626" s="8">
        <v>2.5334438262104901E-2</v>
      </c>
      <c r="D626">
        <v>3.3</v>
      </c>
      <c r="E626" s="4">
        <v>124716</v>
      </c>
      <c r="F626" s="7">
        <v>4</v>
      </c>
      <c r="G626" s="6">
        <v>1530569039</v>
      </c>
    </row>
    <row r="627" spans="1:7" x14ac:dyDescent="0.25">
      <c r="A627" t="s">
        <v>660</v>
      </c>
      <c r="B627" s="150">
        <v>1446</v>
      </c>
      <c r="C627" s="8">
        <v>6.5585851142225496E-2</v>
      </c>
      <c r="D627">
        <v>17.7</v>
      </c>
      <c r="E627" s="4">
        <v>28958</v>
      </c>
      <c r="F627" s="7">
        <v>4.0999999999999996</v>
      </c>
      <c r="G627" s="6">
        <v>342779608</v>
      </c>
    </row>
    <row r="628" spans="1:7" x14ac:dyDescent="0.25">
      <c r="A628" t="s">
        <v>662</v>
      </c>
      <c r="B628" s="150">
        <v>4759</v>
      </c>
      <c r="C628" s="8">
        <v>0.50363349131121604</v>
      </c>
      <c r="D628">
        <v>5.4</v>
      </c>
      <c r="E628" s="4">
        <v>91814</v>
      </c>
      <c r="F628" s="7">
        <v>4.7</v>
      </c>
      <c r="G628" s="6">
        <v>654118466</v>
      </c>
    </row>
    <row r="629" spans="1:7" x14ac:dyDescent="0.25">
      <c r="A629" t="s">
        <v>663</v>
      </c>
      <c r="B629" s="150">
        <v>462</v>
      </c>
      <c r="C629" s="8">
        <v>-0.45710928319624</v>
      </c>
      <c r="D629">
        <v>29.1</v>
      </c>
      <c r="E629" s="4">
        <v>36250</v>
      </c>
      <c r="F629" s="7">
        <v>7.35</v>
      </c>
      <c r="G629" s="6">
        <v>36992666</v>
      </c>
    </row>
    <row r="630" spans="1:7" x14ac:dyDescent="0.25">
      <c r="A630" t="s">
        <v>664</v>
      </c>
      <c r="B630" s="150">
        <v>871</v>
      </c>
      <c r="C630" s="8">
        <v>-0.24392361111111099</v>
      </c>
      <c r="D630">
        <v>24.2</v>
      </c>
      <c r="E630" s="4">
        <v>56477</v>
      </c>
      <c r="F630" s="7">
        <v>5.9</v>
      </c>
      <c r="G630" s="6">
        <v>281858303</v>
      </c>
    </row>
    <row r="631" spans="1:7" x14ac:dyDescent="0.25">
      <c r="A631" t="s">
        <v>665</v>
      </c>
      <c r="B631" s="150">
        <v>4826</v>
      </c>
      <c r="C631" s="8">
        <v>-0.120466557317295</v>
      </c>
      <c r="D631">
        <v>21.8</v>
      </c>
      <c r="E631" s="4">
        <v>32222</v>
      </c>
      <c r="F631" s="7">
        <v>6.3</v>
      </c>
      <c r="G631" s="6">
        <v>529568051</v>
      </c>
    </row>
    <row r="632" spans="1:7" x14ac:dyDescent="0.25">
      <c r="A632" t="s">
        <v>666</v>
      </c>
      <c r="B632" s="150">
        <v>574</v>
      </c>
      <c r="C632" s="8">
        <v>-0.410071942446043</v>
      </c>
      <c r="D632">
        <v>2.8</v>
      </c>
      <c r="E632" s="4">
        <v>69583</v>
      </c>
      <c r="F632" s="7">
        <v>5.7</v>
      </c>
      <c r="G632" s="6">
        <v>61375688</v>
      </c>
    </row>
    <row r="633" spans="1:7" x14ac:dyDescent="0.25">
      <c r="A633" t="s">
        <v>668</v>
      </c>
      <c r="B633" s="150">
        <v>66335</v>
      </c>
      <c r="C633" s="8">
        <v>-3.1959139000364803E-2</v>
      </c>
      <c r="D633">
        <v>17.3</v>
      </c>
      <c r="E633" s="4">
        <v>46079</v>
      </c>
      <c r="F633" s="7">
        <v>4.8</v>
      </c>
      <c r="G633" s="6">
        <v>6060206338</v>
      </c>
    </row>
    <row r="634" spans="1:7" x14ac:dyDescent="0.25">
      <c r="A634" t="s">
        <v>669</v>
      </c>
      <c r="B634" s="150">
        <v>3578</v>
      </c>
      <c r="C634" s="8">
        <v>2.5802752293578E-2</v>
      </c>
      <c r="D634">
        <v>23</v>
      </c>
      <c r="E634" s="4">
        <v>40602</v>
      </c>
      <c r="F634" s="7">
        <v>4.8</v>
      </c>
      <c r="G634" s="6">
        <v>582303763</v>
      </c>
    </row>
    <row r="635" spans="1:7" x14ac:dyDescent="0.25">
      <c r="A635" t="s">
        <v>670</v>
      </c>
      <c r="B635" s="150">
        <v>5221</v>
      </c>
      <c r="C635" s="8">
        <v>-3.2789922193404999E-2</v>
      </c>
      <c r="D635">
        <v>29.4</v>
      </c>
      <c r="E635" s="4">
        <v>38322</v>
      </c>
      <c r="F635" s="7">
        <v>5.7</v>
      </c>
      <c r="G635" s="6">
        <v>381447994</v>
      </c>
    </row>
    <row r="636" spans="1:7" x14ac:dyDescent="0.25">
      <c r="A636" t="s">
        <v>671</v>
      </c>
      <c r="B636" s="150">
        <v>115976</v>
      </c>
      <c r="C636" s="8">
        <v>6.20331248210583E-3</v>
      </c>
      <c r="D636">
        <v>18.8</v>
      </c>
      <c r="E636" s="4">
        <v>54066</v>
      </c>
      <c r="F636" s="7">
        <v>4.3</v>
      </c>
      <c r="G636" s="6">
        <v>21436398954</v>
      </c>
    </row>
    <row r="637" spans="1:7" x14ac:dyDescent="0.25">
      <c r="A637" t="s">
        <v>672</v>
      </c>
      <c r="B637" s="150">
        <v>78844</v>
      </c>
      <c r="C637" s="8">
        <v>-3.1150542523255401E-2</v>
      </c>
      <c r="D637">
        <v>18.899999999999999</v>
      </c>
      <c r="E637" s="4">
        <v>47348</v>
      </c>
      <c r="F637" s="7">
        <v>6.8</v>
      </c>
      <c r="G637" s="6">
        <v>7803274292</v>
      </c>
    </row>
    <row r="638" spans="1:7" x14ac:dyDescent="0.25">
      <c r="A638" t="s">
        <v>674</v>
      </c>
      <c r="B638" s="150">
        <v>2506</v>
      </c>
      <c r="C638" s="8">
        <v>7.9872204472843404E-4</v>
      </c>
      <c r="D638">
        <v>35</v>
      </c>
      <c r="E638" s="4">
        <v>53690</v>
      </c>
      <c r="F638" s="7">
        <v>4.3</v>
      </c>
      <c r="G638" s="6">
        <v>258293782</v>
      </c>
    </row>
    <row r="639" spans="1:7" x14ac:dyDescent="0.25">
      <c r="A639" t="s">
        <v>673</v>
      </c>
      <c r="B639" s="150">
        <v>47914</v>
      </c>
      <c r="C639" s="8">
        <v>-2.68700367609724E-2</v>
      </c>
      <c r="D639">
        <v>21.3</v>
      </c>
      <c r="E639" s="4">
        <v>46146</v>
      </c>
      <c r="F639" s="7">
        <v>6.8</v>
      </c>
      <c r="G639" s="6">
        <v>4554948477</v>
      </c>
    </row>
    <row r="640" spans="1:7" x14ac:dyDescent="0.25">
      <c r="A640" t="s">
        <v>675</v>
      </c>
      <c r="B640" s="150">
        <v>3401</v>
      </c>
      <c r="C640" s="8">
        <v>-3.7634408602150497E-2</v>
      </c>
      <c r="D640">
        <v>21.1</v>
      </c>
      <c r="E640" s="4">
        <v>36727</v>
      </c>
      <c r="F640" s="7">
        <v>6.1</v>
      </c>
      <c r="G640" s="6">
        <v>143939147</v>
      </c>
    </row>
    <row r="641" spans="1:7" x14ac:dyDescent="0.25">
      <c r="A641" t="s">
        <v>676</v>
      </c>
      <c r="B641" s="150">
        <v>745</v>
      </c>
      <c r="C641" s="8">
        <v>0.193910256410256</v>
      </c>
      <c r="D641">
        <v>28.9</v>
      </c>
      <c r="E641" s="4" t="e">
        <v>#N/A</v>
      </c>
      <c r="F641" s="7">
        <v>5.5</v>
      </c>
      <c r="G641" s="6">
        <v>47553440</v>
      </c>
    </row>
    <row r="642" spans="1:7" x14ac:dyDescent="0.25">
      <c r="A642" t="s">
        <v>677</v>
      </c>
      <c r="B642" s="150">
        <v>3830</v>
      </c>
      <c r="C642" s="8">
        <v>-9.5681406775278005E-3</v>
      </c>
      <c r="D642">
        <v>19.100000000000001</v>
      </c>
      <c r="E642" s="4">
        <v>55909</v>
      </c>
      <c r="F642" s="7">
        <v>4</v>
      </c>
      <c r="G642" s="6">
        <v>185397166</v>
      </c>
    </row>
    <row r="643" spans="1:7" x14ac:dyDescent="0.25">
      <c r="A643" t="s">
        <v>678</v>
      </c>
      <c r="B643" s="150">
        <v>247917</v>
      </c>
      <c r="C643" s="8">
        <v>3.2157473365168797E-2</v>
      </c>
      <c r="D643">
        <v>19</v>
      </c>
      <c r="E643" s="4">
        <v>50204</v>
      </c>
      <c r="F643" s="7">
        <v>5</v>
      </c>
      <c r="G643" s="6">
        <v>26290412040</v>
      </c>
    </row>
    <row r="644" spans="1:7" x14ac:dyDescent="0.25">
      <c r="A644" t="s">
        <v>679</v>
      </c>
      <c r="B644" s="150">
        <v>10336</v>
      </c>
      <c r="C644" s="8">
        <v>8.9376053962900506E-2</v>
      </c>
      <c r="D644">
        <v>6.4</v>
      </c>
      <c r="E644" s="4">
        <v>80199</v>
      </c>
      <c r="F644" s="7">
        <v>5.3</v>
      </c>
      <c r="G644" s="6">
        <v>972757151</v>
      </c>
    </row>
    <row r="645" spans="1:7" x14ac:dyDescent="0.25">
      <c r="A645" t="s">
        <v>680</v>
      </c>
      <c r="B645" s="150">
        <v>713</v>
      </c>
      <c r="C645" s="8">
        <v>-0.24709609292502599</v>
      </c>
      <c r="D645">
        <v>26.1</v>
      </c>
      <c r="E645" s="4">
        <v>40156</v>
      </c>
      <c r="F645" s="7">
        <v>6.6</v>
      </c>
      <c r="G645" s="6">
        <v>35098334</v>
      </c>
    </row>
    <row r="646" spans="1:7" x14ac:dyDescent="0.25">
      <c r="A646" t="s">
        <v>682</v>
      </c>
      <c r="B646" s="150">
        <v>7771</v>
      </c>
      <c r="C646" s="8">
        <v>0.21535814826399799</v>
      </c>
      <c r="D646">
        <v>14.8</v>
      </c>
      <c r="E646" s="4">
        <v>52732</v>
      </c>
      <c r="F646" s="7">
        <v>4.2</v>
      </c>
      <c r="G646" s="6">
        <v>1188366961</v>
      </c>
    </row>
    <row r="647" spans="1:7" x14ac:dyDescent="0.25">
      <c r="A647" t="s">
        <v>683</v>
      </c>
      <c r="B647" s="150">
        <v>649</v>
      </c>
      <c r="C647" s="8">
        <v>-0.41949910554561698</v>
      </c>
      <c r="D647">
        <v>35.4</v>
      </c>
      <c r="E647" s="4">
        <v>31607</v>
      </c>
      <c r="F647" s="7">
        <v>6.3</v>
      </c>
      <c r="G647" s="6">
        <v>28311871</v>
      </c>
    </row>
    <row r="648" spans="1:7" x14ac:dyDescent="0.25">
      <c r="A648" t="s">
        <v>684</v>
      </c>
      <c r="B648" s="150">
        <v>2593</v>
      </c>
      <c r="C648" s="8">
        <v>1.8860510805501E-2</v>
      </c>
      <c r="D648">
        <v>8.5</v>
      </c>
      <c r="E648" s="4">
        <v>111346</v>
      </c>
      <c r="F648" s="7">
        <v>4.3</v>
      </c>
      <c r="G648" s="6">
        <v>3779295982</v>
      </c>
    </row>
    <row r="649" spans="1:7" x14ac:dyDescent="0.25">
      <c r="A649" t="s">
        <v>685</v>
      </c>
      <c r="B649" s="150">
        <v>37198</v>
      </c>
      <c r="C649" s="8">
        <v>-1.6576338400528801E-2</v>
      </c>
      <c r="D649">
        <v>15.4</v>
      </c>
      <c r="E649" s="4">
        <v>51348</v>
      </c>
      <c r="F649" s="7">
        <v>4.3</v>
      </c>
      <c r="G649" s="6">
        <v>3199526046</v>
      </c>
    </row>
    <row r="650" spans="1:7" x14ac:dyDescent="0.25">
      <c r="A650" t="s">
        <v>687</v>
      </c>
      <c r="B650" s="150">
        <v>2801</v>
      </c>
      <c r="C650" s="8">
        <v>-3.3804760262159401E-2</v>
      </c>
      <c r="D650">
        <v>23.7</v>
      </c>
      <c r="E650" s="4">
        <v>43722</v>
      </c>
      <c r="F650" s="7">
        <v>4.3</v>
      </c>
      <c r="G650" s="6">
        <v>308741661</v>
      </c>
    </row>
    <row r="651" spans="1:7" x14ac:dyDescent="0.25">
      <c r="A651" t="s">
        <v>688</v>
      </c>
      <c r="B651" s="152">
        <v>18357</v>
      </c>
      <c r="C651" s="147">
        <v>4.2715137744958803E-2</v>
      </c>
      <c r="D651">
        <v>14.7</v>
      </c>
      <c r="E651" s="4">
        <v>45324</v>
      </c>
      <c r="F651" s="148">
        <v>4.4000000000000004</v>
      </c>
      <c r="G651" s="6">
        <v>2397909369</v>
      </c>
    </row>
    <row r="652" spans="1:7" x14ac:dyDescent="0.25">
      <c r="A652" t="s">
        <v>689</v>
      </c>
      <c r="B652" s="152">
        <v>2848</v>
      </c>
      <c r="C652" s="147">
        <v>0.239878101872007</v>
      </c>
      <c r="D652">
        <v>44.6</v>
      </c>
      <c r="E652" s="4">
        <v>23962</v>
      </c>
      <c r="F652" s="148">
        <v>5.4</v>
      </c>
      <c r="G652" s="6">
        <v>100457737</v>
      </c>
    </row>
    <row r="653" spans="1:7" x14ac:dyDescent="0.25">
      <c r="A653" t="s">
        <v>690</v>
      </c>
      <c r="B653" s="152">
        <v>2503</v>
      </c>
      <c r="C653" s="147">
        <v>0.56242197253433202</v>
      </c>
      <c r="D653">
        <v>10.9</v>
      </c>
      <c r="E653" s="4">
        <v>59974</v>
      </c>
      <c r="F653" s="148">
        <v>4.8</v>
      </c>
      <c r="G653" s="6">
        <v>303101893</v>
      </c>
    </row>
    <row r="654" spans="1:7" x14ac:dyDescent="0.25">
      <c r="A654" t="s">
        <v>691</v>
      </c>
      <c r="B654" s="152">
        <v>6958</v>
      </c>
      <c r="C654" s="147">
        <v>0.40764717782722998</v>
      </c>
      <c r="D654">
        <v>7.9</v>
      </c>
      <c r="E654" s="4">
        <v>44389</v>
      </c>
      <c r="F654" s="148">
        <v>4.0999999999999996</v>
      </c>
      <c r="G654" s="6">
        <v>1522465547</v>
      </c>
    </row>
  </sheetData>
  <sheetProtection algorithmName="SHA-512" hashValue="7rBidg+RVQQo1JXfatXBUjPvcEjwSmzoNOlNlEbM4+PiKZ19CReCIxW539/NimtARtF5DfQBGXJSJmcVoA68tw==" saltValue="sVII0+Z1weEotLD4i/Ac7A==" spinCount="100000" sheet="1" objects="1" scenarios="1" formatRows="0" insertHyperlinks="0"/>
  <phoneticPr fontId="37" type="noConversion"/>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52</vt:i4>
      </vt:variant>
    </vt:vector>
  </HeadingPairs>
  <TitlesOfParts>
    <vt:vector size="54"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Akroyd, Cathy R</cp:lastModifiedBy>
  <cp:lastPrinted>2023-07-24T02:25:33Z</cp:lastPrinted>
  <dcterms:created xsi:type="dcterms:W3CDTF">2022-08-10T10:20:26Z</dcterms:created>
  <dcterms:modified xsi:type="dcterms:W3CDTF">2023-08-02T12:00:26Z</dcterms:modified>
</cp:coreProperties>
</file>