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pivotTables/pivotTable1.xml" ContentType="application/vnd.openxmlformats-officedocument.spreadsheetml.pivotTable+xml"/>
  <Override PartName="/xl/drawings/drawing5.xml" ContentType="application/vnd.openxmlformats-officedocument.drawing+xml"/>
  <Override PartName="/xl/comments2.xml" ContentType="application/vnd.openxmlformats-officedocument.spreadsheetml.comments+xml"/>
  <Override PartName="/xl/charts/chart4.xml" ContentType="application/vnd.openxmlformats-officedocument.drawingml.chart+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U:\Kenny Keel\My Documents\Projects\JordanLakePartnership\AllocationApplication\"/>
    </mc:Choice>
  </mc:AlternateContent>
  <bookViews>
    <workbookView xWindow="1020" yWindow="156" windowWidth="20352" windowHeight="10212" tabRatio="707" activeTab="2"/>
  </bookViews>
  <sheets>
    <sheet name="Instructions" sheetId="14" r:id="rId1"/>
    <sheet name="JLPData" sheetId="13" r:id="rId2"/>
    <sheet name="DataIn" sheetId="9" r:id="rId3"/>
    <sheet name="ReportTables" sheetId="10" r:id="rId4"/>
    <sheet name="ReportFigures" sheetId="12" r:id="rId5"/>
    <sheet name="DemandTables" sheetId="11" r:id="rId6"/>
    <sheet name="ContactInfo_Use Sector Desc" sheetId="8" r:id="rId7"/>
    <sheet name="Population&amp;Demand Projections" sheetId="1" r:id="rId8"/>
    <sheet name="Supply Alternative 1" sheetId="2" r:id="rId9"/>
    <sheet name="Supply Alternative 2" sheetId="3" r:id="rId10"/>
    <sheet name="Supply Alternatives Summary" sheetId="7" r:id="rId11"/>
  </sheets>
  <definedNames>
    <definedName name="_Toc374727567" localSheetId="3">ReportTables!$B$168</definedName>
  </definedNames>
  <calcPr calcId="152511"/>
  <pivotCaches>
    <pivotCache cacheId="2" r:id="rId12"/>
  </pivotCaches>
</workbook>
</file>

<file path=xl/calcChain.xml><?xml version="1.0" encoding="utf-8"?>
<calcChain xmlns="http://schemas.openxmlformats.org/spreadsheetml/2006/main">
  <c r="C153" i="10" l="1"/>
  <c r="C140" i="10"/>
  <c r="D91" i="10" l="1"/>
  <c r="E91" i="10"/>
  <c r="D90" i="10"/>
  <c r="C28" i="7" l="1"/>
  <c r="B28" i="7"/>
  <c r="H80" i="10"/>
  <c r="G80" i="10"/>
  <c r="H79" i="10"/>
  <c r="G79" i="10"/>
  <c r="H78" i="10"/>
  <c r="G78" i="10"/>
  <c r="H77" i="10"/>
  <c r="G77" i="10"/>
  <c r="H76" i="10"/>
  <c r="G76" i="10"/>
  <c r="H75" i="10"/>
  <c r="G75" i="10"/>
  <c r="B3" i="7" l="1"/>
  <c r="C105" i="10"/>
  <c r="D105" i="10"/>
  <c r="E105" i="10"/>
  <c r="F105" i="10"/>
  <c r="G105" i="10"/>
  <c r="H105" i="10"/>
  <c r="D24" i="2"/>
  <c r="D25" i="2"/>
  <c r="D26" i="2"/>
  <c r="D27" i="2"/>
  <c r="D28" i="2"/>
  <c r="D29" i="2"/>
  <c r="D23" i="2"/>
  <c r="C109" i="1" l="1"/>
  <c r="G19" i="13"/>
  <c r="F19" i="13"/>
  <c r="E19" i="13"/>
  <c r="D19" i="13"/>
  <c r="C19" i="13"/>
  <c r="B19" i="13"/>
  <c r="F91" i="10"/>
  <c r="G91" i="10"/>
  <c r="H91" i="10"/>
  <c r="E92" i="10"/>
  <c r="F92" i="10"/>
  <c r="G92" i="10"/>
  <c r="H92" i="10"/>
  <c r="E93" i="10"/>
  <c r="F93" i="10"/>
  <c r="G93" i="10"/>
  <c r="H93" i="10"/>
  <c r="E94" i="10"/>
  <c r="F94" i="10"/>
  <c r="G94" i="10"/>
  <c r="H94" i="10"/>
  <c r="E95" i="10"/>
  <c r="F95" i="10"/>
  <c r="G95" i="10"/>
  <c r="H95" i="10"/>
  <c r="H90" i="10"/>
  <c r="H96" i="10" l="1"/>
  <c r="G90" i="10"/>
  <c r="G96" i="10" s="1"/>
  <c r="F90" i="10"/>
  <c r="F96" i="10" s="1"/>
  <c r="E90" i="10"/>
  <c r="E96" i="10" s="1"/>
  <c r="D94" i="10"/>
  <c r="D95" i="10"/>
  <c r="B8" i="3"/>
  <c r="B10" i="3"/>
  <c r="B9" i="3"/>
  <c r="M8" i="3"/>
  <c r="M10" i="3" s="1"/>
  <c r="L8" i="3"/>
  <c r="L10" i="3" s="1"/>
  <c r="K8" i="3"/>
  <c r="K10" i="3" s="1"/>
  <c r="J8" i="3"/>
  <c r="J10" i="3" s="1"/>
  <c r="I8" i="3"/>
  <c r="I10" i="3" s="1"/>
  <c r="H8" i="3"/>
  <c r="H10" i="3" s="1"/>
  <c r="G8" i="3"/>
  <c r="G10" i="3" s="1"/>
  <c r="F8" i="3"/>
  <c r="F10" i="3" s="1"/>
  <c r="E8" i="3"/>
  <c r="E10" i="3" s="1"/>
  <c r="D8" i="3"/>
  <c r="D10" i="3" s="1"/>
  <c r="C8" i="3"/>
  <c r="C17" i="3"/>
  <c r="D17" i="3"/>
  <c r="B45" i="1"/>
  <c r="C10" i="3" l="1"/>
  <c r="I23" i="2" l="1"/>
  <c r="D115" i="1"/>
  <c r="E115" i="1"/>
  <c r="H115" i="1"/>
  <c r="I115" i="1"/>
  <c r="L115" i="1"/>
  <c r="M115" i="1"/>
  <c r="E116" i="1"/>
  <c r="I116" i="1"/>
  <c r="M116" i="1"/>
  <c r="C116" i="1"/>
  <c r="C115" i="1"/>
  <c r="D110" i="1"/>
  <c r="E110" i="1"/>
  <c r="F110" i="1"/>
  <c r="G110" i="1"/>
  <c r="H110" i="1"/>
  <c r="I110" i="1"/>
  <c r="J110" i="1"/>
  <c r="K110" i="1"/>
  <c r="L110" i="1"/>
  <c r="M110" i="1"/>
  <c r="C110" i="1"/>
  <c r="D109" i="1"/>
  <c r="D116" i="1" s="1"/>
  <c r="E109" i="1"/>
  <c r="F109" i="1"/>
  <c r="F116" i="1" s="1"/>
  <c r="G109" i="1"/>
  <c r="G115" i="1" s="1"/>
  <c r="H109" i="1"/>
  <c r="H116" i="1" s="1"/>
  <c r="I109" i="1"/>
  <c r="J109" i="1"/>
  <c r="J116" i="1" s="1"/>
  <c r="K109" i="1"/>
  <c r="K115" i="1" s="1"/>
  <c r="L109" i="1"/>
  <c r="L116" i="1" s="1"/>
  <c r="M109" i="1"/>
  <c r="I29" i="3"/>
  <c r="H29" i="3"/>
  <c r="G29" i="3"/>
  <c r="F29" i="3"/>
  <c r="E29" i="3"/>
  <c r="D29" i="3"/>
  <c r="C29" i="3"/>
  <c r="B29" i="3"/>
  <c r="I28" i="3"/>
  <c r="H28" i="3"/>
  <c r="G28" i="3"/>
  <c r="F28" i="3"/>
  <c r="E28" i="3"/>
  <c r="D28" i="3"/>
  <c r="C28" i="3"/>
  <c r="B28" i="3"/>
  <c r="I27" i="3"/>
  <c r="H27" i="3"/>
  <c r="G27" i="3"/>
  <c r="F27" i="3"/>
  <c r="E27" i="3"/>
  <c r="D27" i="3"/>
  <c r="C27" i="3"/>
  <c r="B27" i="3"/>
  <c r="I26" i="3"/>
  <c r="H26" i="3"/>
  <c r="G26" i="3"/>
  <c r="F26" i="3"/>
  <c r="E26" i="3"/>
  <c r="D26" i="3"/>
  <c r="C26" i="3"/>
  <c r="B26" i="3"/>
  <c r="I25" i="3"/>
  <c r="H25" i="3"/>
  <c r="G25" i="3"/>
  <c r="F25" i="3"/>
  <c r="E25" i="3"/>
  <c r="D25" i="3"/>
  <c r="C25" i="3"/>
  <c r="B25" i="3"/>
  <c r="I24" i="3"/>
  <c r="H24" i="3"/>
  <c r="G24" i="3"/>
  <c r="F24" i="3"/>
  <c r="E24" i="3"/>
  <c r="D24" i="3"/>
  <c r="C24" i="3"/>
  <c r="B24" i="3"/>
  <c r="I23" i="3"/>
  <c r="H23" i="3"/>
  <c r="G23" i="3"/>
  <c r="F23" i="3"/>
  <c r="E23" i="3"/>
  <c r="D23" i="3"/>
  <c r="C23" i="3"/>
  <c r="B23" i="3"/>
  <c r="C24" i="2"/>
  <c r="C25" i="2"/>
  <c r="C26" i="2"/>
  <c r="C27" i="2"/>
  <c r="C28" i="2"/>
  <c r="C29" i="2"/>
  <c r="C23" i="2"/>
  <c r="J115" i="1" l="1"/>
  <c r="F115" i="1"/>
  <c r="K116" i="1"/>
  <c r="G116" i="1"/>
  <c r="C8" i="2"/>
  <c r="B24" i="2" l="1"/>
  <c r="E24" i="2"/>
  <c r="F24" i="2"/>
  <c r="G24" i="2"/>
  <c r="H24" i="2"/>
  <c r="I24" i="2"/>
  <c r="B25" i="2"/>
  <c r="B9" i="2" s="1"/>
  <c r="E25" i="2"/>
  <c r="F25" i="2"/>
  <c r="G25" i="2"/>
  <c r="D92" i="10" s="1"/>
  <c r="H25" i="2"/>
  <c r="I25" i="2"/>
  <c r="B26" i="2"/>
  <c r="E26" i="2"/>
  <c r="F26" i="2"/>
  <c r="G26" i="2"/>
  <c r="D93" i="10" s="1"/>
  <c r="H26" i="2"/>
  <c r="I26" i="2"/>
  <c r="B27" i="2"/>
  <c r="B10" i="2" s="1"/>
  <c r="E27" i="2"/>
  <c r="F27" i="2"/>
  <c r="G27" i="2"/>
  <c r="H27" i="2"/>
  <c r="I27" i="2"/>
  <c r="B28" i="2"/>
  <c r="E28" i="2"/>
  <c r="F28" i="2"/>
  <c r="G28" i="2"/>
  <c r="H28" i="2"/>
  <c r="I28" i="2"/>
  <c r="B29" i="2"/>
  <c r="E29" i="2"/>
  <c r="F29" i="2"/>
  <c r="G29" i="2"/>
  <c r="H29" i="2"/>
  <c r="I29" i="2"/>
  <c r="H23" i="2"/>
  <c r="G23" i="2"/>
  <c r="F23" i="2"/>
  <c r="E23" i="2"/>
  <c r="B23" i="2"/>
  <c r="B8" i="2" s="1"/>
  <c r="D96" i="10" l="1"/>
  <c r="D8" i="2"/>
  <c r="J8" i="2"/>
  <c r="E8" i="2"/>
  <c r="F8" i="2"/>
  <c r="L8" i="2"/>
  <c r="K8" i="2"/>
  <c r="M8" i="2"/>
  <c r="H8" i="2"/>
  <c r="G8" i="2"/>
  <c r="I8" i="2"/>
  <c r="D10" i="2"/>
  <c r="H10" i="2"/>
  <c r="L10" i="2"/>
  <c r="E10" i="2"/>
  <c r="M10" i="2"/>
  <c r="J10" i="2"/>
  <c r="C10" i="2"/>
  <c r="G10" i="2"/>
  <c r="K10" i="2"/>
  <c r="I10" i="2"/>
  <c r="F10" i="2"/>
  <c r="G9" i="2"/>
  <c r="K9" i="2"/>
  <c r="E9" i="2"/>
  <c r="C9" i="2"/>
  <c r="J58" i="12" s="1"/>
  <c r="D9" i="2"/>
  <c r="H9" i="2"/>
  <c r="L9" i="2"/>
  <c r="I9" i="2"/>
  <c r="M9" i="2"/>
  <c r="F9" i="2"/>
  <c r="J9" i="2"/>
  <c r="C111" i="10"/>
  <c r="D111" i="10"/>
  <c r="E111" i="10"/>
  <c r="F111" i="10"/>
  <c r="G111" i="10"/>
  <c r="H111" i="10"/>
  <c r="C112" i="10"/>
  <c r="D112" i="10"/>
  <c r="E112" i="10"/>
  <c r="F112" i="10"/>
  <c r="G112" i="10"/>
  <c r="H112" i="10"/>
  <c r="C110" i="10"/>
  <c r="D110" i="10"/>
  <c r="E110" i="10"/>
  <c r="F110" i="10"/>
  <c r="G110" i="10"/>
  <c r="H110" i="10"/>
  <c r="B75" i="10"/>
  <c r="B91" i="10" s="1"/>
  <c r="B76" i="10"/>
  <c r="B92" i="10" s="1"/>
  <c r="B77" i="10"/>
  <c r="B93" i="10" s="1"/>
  <c r="B78" i="10"/>
  <c r="B94" i="10" s="1"/>
  <c r="B79" i="10"/>
  <c r="B95" i="10" s="1"/>
  <c r="B80" i="10"/>
  <c r="B81" i="10"/>
  <c r="B74" i="10"/>
  <c r="C75" i="10"/>
  <c r="C76" i="10"/>
  <c r="C77" i="10"/>
  <c r="C78" i="10"/>
  <c r="C79" i="10"/>
  <c r="C80" i="10"/>
  <c r="C81" i="10"/>
  <c r="C74" i="10"/>
  <c r="D74" i="10"/>
  <c r="E74" i="10"/>
  <c r="D75" i="10"/>
  <c r="E75" i="10"/>
  <c r="D76" i="10"/>
  <c r="E76" i="10"/>
  <c r="D77" i="10"/>
  <c r="E77" i="10"/>
  <c r="D78" i="10"/>
  <c r="E78" i="10"/>
  <c r="D79" i="10"/>
  <c r="E79" i="10"/>
  <c r="D80" i="10"/>
  <c r="E80" i="10"/>
  <c r="F75" i="10"/>
  <c r="F76" i="10"/>
  <c r="F77" i="10"/>
  <c r="F78" i="10"/>
  <c r="F79" i="10"/>
  <c r="F80" i="10"/>
  <c r="F74" i="10"/>
  <c r="G74" i="10"/>
  <c r="H74" i="10"/>
  <c r="T58" i="12" l="1"/>
  <c r="L58" i="12"/>
  <c r="P58" i="12"/>
  <c r="R58" i="12"/>
  <c r="Q58" i="12"/>
  <c r="N58" i="12"/>
  <c r="S58" i="12"/>
  <c r="K58" i="12"/>
  <c r="O58" i="12"/>
  <c r="M58" i="12"/>
  <c r="D24" i="9"/>
  <c r="F24" i="9"/>
  <c r="H24" i="9"/>
  <c r="G24" i="9" s="1"/>
  <c r="J24" i="9"/>
  <c r="L24" i="9"/>
  <c r="N24" i="9"/>
  <c r="M24" i="9" s="1"/>
  <c r="D106" i="1"/>
  <c r="E106" i="1"/>
  <c r="F106" i="1"/>
  <c r="G106" i="1"/>
  <c r="H106" i="1"/>
  <c r="I106" i="1"/>
  <c r="J106" i="1"/>
  <c r="K106" i="1"/>
  <c r="L106" i="1"/>
  <c r="M106" i="1"/>
  <c r="C106" i="1"/>
  <c r="C4" i="1"/>
  <c r="B4" i="7" s="1"/>
  <c r="C3" i="1"/>
  <c r="G101" i="10"/>
  <c r="H101" i="10"/>
  <c r="G102" i="10"/>
  <c r="H102" i="10"/>
  <c r="H109" i="10"/>
  <c r="G109" i="10"/>
  <c r="F109" i="10"/>
  <c r="E109" i="10"/>
  <c r="D109" i="10"/>
  <c r="C109" i="10"/>
  <c r="H108" i="10"/>
  <c r="G108" i="10"/>
  <c r="F108" i="10"/>
  <c r="E108" i="10"/>
  <c r="D108" i="10"/>
  <c r="C108" i="10"/>
  <c r="H107" i="10"/>
  <c r="G107" i="10"/>
  <c r="F107" i="10"/>
  <c r="E107" i="10"/>
  <c r="D107" i="10"/>
  <c r="C107" i="10"/>
  <c r="H106" i="10"/>
  <c r="G106" i="10"/>
  <c r="F106" i="10"/>
  <c r="E106" i="10"/>
  <c r="D106" i="10"/>
  <c r="C106" i="10"/>
  <c r="H104" i="10"/>
  <c r="G104" i="10"/>
  <c r="F104" i="10"/>
  <c r="E104" i="10"/>
  <c r="D104" i="10"/>
  <c r="C104" i="10"/>
  <c r="H103" i="10"/>
  <c r="G103" i="10"/>
  <c r="F103" i="10"/>
  <c r="E103" i="10"/>
  <c r="D103" i="10"/>
  <c r="C103" i="10"/>
  <c r="F102" i="10"/>
  <c r="E102" i="10"/>
  <c r="D102" i="10"/>
  <c r="C102" i="10"/>
  <c r="F101" i="10"/>
  <c r="E101" i="10"/>
  <c r="D101" i="10"/>
  <c r="C101" i="10"/>
  <c r="C114" i="10"/>
  <c r="D114" i="10"/>
  <c r="E114" i="10"/>
  <c r="F114" i="10"/>
  <c r="G114" i="10"/>
  <c r="H114" i="10"/>
  <c r="D113" i="10"/>
  <c r="E113" i="10"/>
  <c r="F113" i="10"/>
  <c r="G113" i="10"/>
  <c r="H113" i="10"/>
  <c r="C113" i="10"/>
  <c r="K24" i="9" l="1"/>
  <c r="E24" i="9"/>
  <c r="I24" i="9"/>
  <c r="I14" i="11" s="1"/>
  <c r="D14" i="11"/>
  <c r="E14" i="11"/>
  <c r="F14" i="11"/>
  <c r="G14" i="11"/>
  <c r="H14" i="11"/>
  <c r="J14" i="11"/>
  <c r="K14" i="11"/>
  <c r="L14" i="11"/>
  <c r="M14" i="11"/>
  <c r="N14" i="11"/>
  <c r="C36" i="13"/>
  <c r="D36" i="13"/>
  <c r="E36" i="13"/>
  <c r="F36" i="13"/>
  <c r="G36" i="13"/>
  <c r="B36" i="13"/>
  <c r="I43" i="10" l="1"/>
  <c r="F49" i="10"/>
  <c r="F50" i="10"/>
  <c r="F51" i="10"/>
  <c r="G50" i="10"/>
  <c r="G51" i="10"/>
  <c r="G49" i="10"/>
  <c r="B50" i="10"/>
  <c r="C50" i="10"/>
  <c r="D50" i="10"/>
  <c r="E50" i="10"/>
  <c r="B51" i="10"/>
  <c r="C51" i="10"/>
  <c r="D51" i="10"/>
  <c r="E51" i="10"/>
  <c r="E49" i="10"/>
  <c r="D49" i="10"/>
  <c r="B49" i="10"/>
  <c r="C49" i="10"/>
  <c r="G105" i="1" l="1"/>
  <c r="K105" i="1"/>
  <c r="D105" i="1"/>
  <c r="H105" i="1"/>
  <c r="L105" i="1"/>
  <c r="F105" i="1"/>
  <c r="J105" i="1"/>
  <c r="C105" i="1"/>
  <c r="E105" i="1"/>
  <c r="I105" i="1"/>
  <c r="M105" i="1"/>
  <c r="G53" i="10"/>
  <c r="E103" i="1" s="1"/>
  <c r="K58" i="10"/>
  <c r="N34" i="9"/>
  <c r="U12" i="10" s="1"/>
  <c r="L34" i="9"/>
  <c r="L9" i="1" s="1"/>
  <c r="J34" i="9"/>
  <c r="Q12" i="10" s="1"/>
  <c r="H34" i="9"/>
  <c r="H9" i="1" s="1"/>
  <c r="F34" i="9"/>
  <c r="M12" i="10" s="1"/>
  <c r="D34" i="9"/>
  <c r="K12" i="10" s="1"/>
  <c r="B18" i="9"/>
  <c r="B8" i="11" s="1"/>
  <c r="B19" i="9"/>
  <c r="B9" i="11" s="1"/>
  <c r="B20" i="9"/>
  <c r="B10" i="11" s="1"/>
  <c r="B21" i="9"/>
  <c r="B11" i="11" s="1"/>
  <c r="B22" i="9"/>
  <c r="B12" i="11" s="1"/>
  <c r="B23" i="9"/>
  <c r="B13" i="11" s="1"/>
  <c r="B24" i="9"/>
  <c r="B14" i="11" s="1"/>
  <c r="B25" i="9"/>
  <c r="B15" i="11" s="1"/>
  <c r="C18" i="9"/>
  <c r="C8" i="11" s="1"/>
  <c r="C19" i="9"/>
  <c r="C9" i="11" s="1"/>
  <c r="C20" i="9"/>
  <c r="C10" i="11" s="1"/>
  <c r="C21" i="9"/>
  <c r="C11" i="11" s="1"/>
  <c r="C22" i="9"/>
  <c r="C12" i="11" s="1"/>
  <c r="C23" i="9"/>
  <c r="C13" i="11" s="1"/>
  <c r="C24" i="9"/>
  <c r="C14" i="11" s="1"/>
  <c r="C17" i="9"/>
  <c r="C7" i="11" s="1"/>
  <c r="B17" i="9"/>
  <c r="B7" i="11" s="1"/>
  <c r="D18" i="9"/>
  <c r="F18" i="9"/>
  <c r="H18" i="9"/>
  <c r="J18" i="9"/>
  <c r="L18" i="9"/>
  <c r="N18" i="9"/>
  <c r="D19" i="9"/>
  <c r="F19" i="9"/>
  <c r="H19" i="9"/>
  <c r="J19" i="9"/>
  <c r="L19" i="9"/>
  <c r="N19" i="9"/>
  <c r="D20" i="9"/>
  <c r="F20" i="9"/>
  <c r="H20" i="9"/>
  <c r="J20" i="9"/>
  <c r="I20" i="9" s="1"/>
  <c r="L20" i="9"/>
  <c r="N20" i="9"/>
  <c r="D21" i="9"/>
  <c r="F21" i="9"/>
  <c r="E21" i="9" s="1"/>
  <c r="H21" i="9"/>
  <c r="J21" i="9"/>
  <c r="L21" i="9"/>
  <c r="N21" i="9"/>
  <c r="M21" i="9" s="1"/>
  <c r="D22" i="9"/>
  <c r="F22" i="9"/>
  <c r="H22" i="9"/>
  <c r="J22" i="9"/>
  <c r="I22" i="9" s="1"/>
  <c r="L22" i="9"/>
  <c r="N22" i="9"/>
  <c r="D23" i="9"/>
  <c r="F23" i="9"/>
  <c r="H23" i="9"/>
  <c r="J23" i="9"/>
  <c r="L23" i="9"/>
  <c r="N23" i="9"/>
  <c r="N17" i="9"/>
  <c r="L17" i="9"/>
  <c r="J17" i="9"/>
  <c r="H17" i="9"/>
  <c r="I17" i="9" s="1"/>
  <c r="F17" i="9"/>
  <c r="D17" i="9"/>
  <c r="M17" i="3"/>
  <c r="L17" i="3"/>
  <c r="K17" i="3"/>
  <c r="J17" i="3"/>
  <c r="I17" i="3"/>
  <c r="H17" i="3"/>
  <c r="G17" i="3"/>
  <c r="F17" i="3"/>
  <c r="E17" i="3"/>
  <c r="B2" i="3"/>
  <c r="B1" i="3"/>
  <c r="B2" i="2"/>
  <c r="B1" i="2"/>
  <c r="C17" i="2"/>
  <c r="D17" i="2"/>
  <c r="E17" i="2"/>
  <c r="F17" i="2"/>
  <c r="G17" i="2"/>
  <c r="H17" i="2"/>
  <c r="I17" i="2"/>
  <c r="J17" i="2"/>
  <c r="K17" i="2"/>
  <c r="L17" i="2"/>
  <c r="M17" i="2"/>
  <c r="D54" i="1"/>
  <c r="E54" i="1"/>
  <c r="F54" i="1"/>
  <c r="G54" i="1"/>
  <c r="H54" i="1"/>
  <c r="I54" i="1"/>
  <c r="J54" i="1"/>
  <c r="K54" i="1"/>
  <c r="L54" i="1"/>
  <c r="M54" i="1"/>
  <c r="N54" i="1"/>
  <c r="M62" i="10" l="1"/>
  <c r="K21" i="9"/>
  <c r="G23" i="9"/>
  <c r="K20" i="9"/>
  <c r="D9" i="1"/>
  <c r="M19" i="9"/>
  <c r="E107" i="1"/>
  <c r="G19" i="9"/>
  <c r="I21" i="9"/>
  <c r="I37" i="1" s="1"/>
  <c r="E18" i="9"/>
  <c r="E8" i="11" s="1"/>
  <c r="E22" i="9"/>
  <c r="E38" i="1" s="1"/>
  <c r="G21" i="9"/>
  <c r="I23" i="9"/>
  <c r="I13" i="11" s="1"/>
  <c r="E12" i="11"/>
  <c r="K31" i="1"/>
  <c r="K10" i="11"/>
  <c r="K11" i="11"/>
  <c r="K37" i="1"/>
  <c r="L16" i="1"/>
  <c r="L7" i="11"/>
  <c r="N12" i="11"/>
  <c r="N38" i="1"/>
  <c r="J11" i="11"/>
  <c r="J37" i="1"/>
  <c r="F10" i="11"/>
  <c r="F31" i="1"/>
  <c r="J8" i="11"/>
  <c r="J21" i="1"/>
  <c r="G37" i="1"/>
  <c r="G11" i="11"/>
  <c r="N25" i="9"/>
  <c r="N7" i="11"/>
  <c r="N16" i="1"/>
  <c r="H37" i="1"/>
  <c r="H11" i="11"/>
  <c r="G34" i="9"/>
  <c r="G26" i="1"/>
  <c r="G9" i="11"/>
  <c r="G20" i="9"/>
  <c r="I12" i="11"/>
  <c r="I38" i="1"/>
  <c r="H25" i="9"/>
  <c r="H7" i="11"/>
  <c r="H16" i="1"/>
  <c r="M23" i="9"/>
  <c r="N39" i="1"/>
  <c r="N13" i="11"/>
  <c r="F39" i="1"/>
  <c r="F13" i="11"/>
  <c r="K22" i="9"/>
  <c r="J38" i="1"/>
  <c r="J12" i="11"/>
  <c r="N11" i="11"/>
  <c r="N37" i="1"/>
  <c r="F11" i="11"/>
  <c r="F37" i="1"/>
  <c r="J10" i="11"/>
  <c r="J31" i="1"/>
  <c r="D31" i="1"/>
  <c r="D10" i="11"/>
  <c r="H9" i="11"/>
  <c r="H26" i="1"/>
  <c r="L21" i="1"/>
  <c r="L8" i="11"/>
  <c r="G18" i="9"/>
  <c r="F8" i="11"/>
  <c r="F21" i="1"/>
  <c r="E34" i="9"/>
  <c r="E9" i="1" s="1"/>
  <c r="K34" i="9"/>
  <c r="R12" i="10" s="1"/>
  <c r="S12" i="10"/>
  <c r="F9" i="1"/>
  <c r="I7" i="11"/>
  <c r="I16" i="1"/>
  <c r="G39" i="1"/>
  <c r="G13" i="11"/>
  <c r="M26" i="1"/>
  <c r="M9" i="11"/>
  <c r="D16" i="1"/>
  <c r="D7" i="11"/>
  <c r="J13" i="11"/>
  <c r="J39" i="1"/>
  <c r="F12" i="11"/>
  <c r="F38" i="1"/>
  <c r="N10" i="11"/>
  <c r="N31" i="1"/>
  <c r="L9" i="11"/>
  <c r="L26" i="1"/>
  <c r="D9" i="11"/>
  <c r="D26" i="1"/>
  <c r="K17" i="9"/>
  <c r="K23" i="9"/>
  <c r="M22" i="9"/>
  <c r="M37" i="1"/>
  <c r="M11" i="11"/>
  <c r="E17" i="9"/>
  <c r="F7" i="11"/>
  <c r="F16" i="1"/>
  <c r="H13" i="11"/>
  <c r="H39" i="1"/>
  <c r="L38" i="1"/>
  <c r="L12" i="11"/>
  <c r="D38" i="1"/>
  <c r="D12" i="11"/>
  <c r="L25" i="9"/>
  <c r="L31" i="1"/>
  <c r="L10" i="11"/>
  <c r="E20" i="9"/>
  <c r="I19" i="9"/>
  <c r="J26" i="1"/>
  <c r="J9" i="11"/>
  <c r="M18" i="9"/>
  <c r="N8" i="11"/>
  <c r="N21" i="1"/>
  <c r="H8" i="11"/>
  <c r="H21" i="1"/>
  <c r="M17" i="9"/>
  <c r="K19" i="9"/>
  <c r="E37" i="1"/>
  <c r="E11" i="11"/>
  <c r="I18" i="9"/>
  <c r="E19" i="9"/>
  <c r="I10" i="11"/>
  <c r="I31" i="1"/>
  <c r="G22" i="9"/>
  <c r="J25" i="9"/>
  <c r="J7" i="11"/>
  <c r="J16" i="1"/>
  <c r="L13" i="11"/>
  <c r="L39" i="1"/>
  <c r="E23" i="9"/>
  <c r="D13" i="11"/>
  <c r="D39" i="1"/>
  <c r="H38" i="1"/>
  <c r="H12" i="11"/>
  <c r="L11" i="11"/>
  <c r="L37" i="1"/>
  <c r="D11" i="11"/>
  <c r="D37" i="1"/>
  <c r="H31" i="1"/>
  <c r="H10" i="11"/>
  <c r="N26" i="1"/>
  <c r="N9" i="11"/>
  <c r="F26" i="1"/>
  <c r="F9" i="11"/>
  <c r="K18" i="9"/>
  <c r="D25" i="9"/>
  <c r="D21" i="1"/>
  <c r="D8" i="11"/>
  <c r="O12" i="10"/>
  <c r="I103" i="1"/>
  <c r="Q62" i="10" s="1"/>
  <c r="F103" i="1"/>
  <c r="N62" i="10" s="1"/>
  <c r="L103" i="1"/>
  <c r="T62" i="10" s="1"/>
  <c r="J103" i="1"/>
  <c r="R62" i="10" s="1"/>
  <c r="D103" i="1"/>
  <c r="G103" i="1"/>
  <c r="O62" i="10" s="1"/>
  <c r="M103" i="1"/>
  <c r="U62" i="10" s="1"/>
  <c r="C103" i="1"/>
  <c r="C107" i="1" s="1"/>
  <c r="H103" i="1"/>
  <c r="K103" i="1"/>
  <c r="I25" i="9"/>
  <c r="G17" i="9"/>
  <c r="M20" i="9"/>
  <c r="F25" i="9"/>
  <c r="I34" i="9"/>
  <c r="K9" i="1"/>
  <c r="N9" i="1"/>
  <c r="J9" i="1"/>
  <c r="M34" i="9"/>
  <c r="I11" i="11" l="1"/>
  <c r="E21" i="1"/>
  <c r="I39" i="1"/>
  <c r="L12" i="10"/>
  <c r="J19" i="11"/>
  <c r="J36" i="1"/>
  <c r="J41" i="1" s="1"/>
  <c r="I108" i="1" s="1"/>
  <c r="H19" i="11"/>
  <c r="M8" i="11"/>
  <c r="M21" i="1"/>
  <c r="E10" i="11"/>
  <c r="E31" i="1"/>
  <c r="E25" i="9"/>
  <c r="E7" i="11"/>
  <c r="E16" i="1"/>
  <c r="K39" i="1"/>
  <c r="K13" i="11"/>
  <c r="D19" i="11"/>
  <c r="G10" i="11"/>
  <c r="G31" i="1"/>
  <c r="E39" i="1"/>
  <c r="E13" i="11"/>
  <c r="K25" i="9"/>
  <c r="K16" i="1"/>
  <c r="K7" i="11"/>
  <c r="D36" i="1"/>
  <c r="D41" i="1" s="1"/>
  <c r="K12" i="11"/>
  <c r="K38" i="1"/>
  <c r="L19" i="11"/>
  <c r="M25" i="9"/>
  <c r="M10" i="11"/>
  <c r="M31" i="1"/>
  <c r="K8" i="11"/>
  <c r="K21" i="1"/>
  <c r="E26" i="1"/>
  <c r="E9" i="11"/>
  <c r="K9" i="11"/>
  <c r="K26" i="1"/>
  <c r="F36" i="1"/>
  <c r="F41" i="1" s="1"/>
  <c r="E108" i="1" s="1"/>
  <c r="G8" i="11"/>
  <c r="G21" i="1"/>
  <c r="M39" i="1"/>
  <c r="M13" i="11"/>
  <c r="N36" i="1"/>
  <c r="N41" i="1" s="1"/>
  <c r="M108" i="1" s="1"/>
  <c r="L36" i="1"/>
  <c r="G25" i="9"/>
  <c r="G7" i="11"/>
  <c r="G16" i="1"/>
  <c r="G12" i="11"/>
  <c r="G38" i="1"/>
  <c r="I21" i="1"/>
  <c r="I8" i="11"/>
  <c r="M7" i="11"/>
  <c r="M16" i="1"/>
  <c r="I9" i="11"/>
  <c r="I26" i="1"/>
  <c r="F19" i="11"/>
  <c r="M38" i="1"/>
  <c r="M12" i="11"/>
  <c r="H36" i="1"/>
  <c r="H41" i="1" s="1"/>
  <c r="G108" i="1" s="1"/>
  <c r="N12" i="10"/>
  <c r="G9" i="1"/>
  <c r="N19" i="11"/>
  <c r="F107" i="1"/>
  <c r="K62" i="10"/>
  <c r="L107" i="1"/>
  <c r="I107" i="1"/>
  <c r="J107" i="1"/>
  <c r="G107" i="1"/>
  <c r="M107" i="1"/>
  <c r="L62" i="10"/>
  <c r="D107" i="1"/>
  <c r="S62" i="10"/>
  <c r="K107" i="1"/>
  <c r="P62" i="10"/>
  <c r="H107" i="1"/>
  <c r="L41" i="1"/>
  <c r="K108" i="1" s="1"/>
  <c r="I9" i="1"/>
  <c r="P12" i="10"/>
  <c r="M9" i="1"/>
  <c r="T12" i="10"/>
  <c r="K36" i="1" l="1"/>
  <c r="K41" i="1" s="1"/>
  <c r="F55" i="1"/>
  <c r="J55" i="1"/>
  <c r="I19" i="11"/>
  <c r="I36" i="1"/>
  <c r="I41" i="1" s="1"/>
  <c r="H108" i="1" s="1"/>
  <c r="G19" i="11"/>
  <c r="H55" i="1"/>
  <c r="D55" i="1"/>
  <c r="C108" i="1"/>
  <c r="M36" i="1"/>
  <c r="M41" i="1" s="1"/>
  <c r="L108" i="1" s="1"/>
  <c r="E36" i="1"/>
  <c r="E41" i="1" s="1"/>
  <c r="M19" i="11"/>
  <c r="E19" i="11"/>
  <c r="G36" i="1"/>
  <c r="G41" i="1" s="1"/>
  <c r="K19" i="11"/>
  <c r="I117" i="1"/>
  <c r="Q61" i="10" s="1"/>
  <c r="I111" i="1"/>
  <c r="I112" i="1" s="1"/>
  <c r="N55" i="1"/>
  <c r="L55" i="1"/>
  <c r="E117" i="1"/>
  <c r="E111" i="1"/>
  <c r="E112" i="1" s="1"/>
  <c r="M55" i="1"/>
  <c r="G117" i="1"/>
  <c r="O61" i="10" s="1"/>
  <c r="G111" i="1"/>
  <c r="G112" i="1" s="1"/>
  <c r="I55" i="1" l="1"/>
  <c r="K55" i="1"/>
  <c r="J108" i="1"/>
  <c r="G55" i="1"/>
  <c r="F108" i="1"/>
  <c r="C111" i="1"/>
  <c r="C112" i="1" s="1"/>
  <c r="C117" i="1"/>
  <c r="E55" i="1"/>
  <c r="D108" i="1"/>
  <c r="G118" i="1"/>
  <c r="M61" i="10"/>
  <c r="E118" i="1"/>
  <c r="L57" i="12" s="1"/>
  <c r="L117" i="1"/>
  <c r="L111" i="1"/>
  <c r="L112" i="1" s="1"/>
  <c r="M117" i="1"/>
  <c r="M111" i="1"/>
  <c r="M112" i="1" s="1"/>
  <c r="Q63" i="10"/>
  <c r="Q64" i="10"/>
  <c r="I118" i="1"/>
  <c r="P57" i="12" s="1"/>
  <c r="P61" i="12" s="1"/>
  <c r="O63" i="10"/>
  <c r="O64" i="10"/>
  <c r="H117" i="1"/>
  <c r="H111" i="1"/>
  <c r="H112" i="1" s="1"/>
  <c r="K117" i="1"/>
  <c r="K111" i="1"/>
  <c r="K112" i="1" s="1"/>
  <c r="N57" i="12" l="1"/>
  <c r="N61" i="12" s="1"/>
  <c r="J111" i="1"/>
  <c r="J112" i="1" s="1"/>
  <c r="J117" i="1"/>
  <c r="D117" i="1"/>
  <c r="D111" i="1"/>
  <c r="D112" i="1" s="1"/>
  <c r="F111" i="1"/>
  <c r="F112" i="1" s="1"/>
  <c r="F117" i="1"/>
  <c r="K61" i="10"/>
  <c r="C118" i="1"/>
  <c r="J57" i="12" s="1"/>
  <c r="G7" i="3"/>
  <c r="G7" i="2"/>
  <c r="G11" i="2" s="1"/>
  <c r="P61" i="10"/>
  <c r="H118" i="1"/>
  <c r="O57" i="12" s="1"/>
  <c r="O61" i="12" s="1"/>
  <c r="U61" i="10"/>
  <c r="M118" i="1"/>
  <c r="T57" i="12" s="1"/>
  <c r="T61" i="12" s="1"/>
  <c r="E7" i="2"/>
  <c r="E11" i="2" s="1"/>
  <c r="E7" i="3"/>
  <c r="M64" i="10"/>
  <c r="M63" i="10"/>
  <c r="S61" i="10"/>
  <c r="K118" i="1"/>
  <c r="R57" i="12" s="1"/>
  <c r="R61" i="12" s="1"/>
  <c r="T61" i="10"/>
  <c r="L118" i="1"/>
  <c r="S57" i="12" s="1"/>
  <c r="S61" i="12" s="1"/>
  <c r="I7" i="3"/>
  <c r="I7" i="2"/>
  <c r="I11" i="2" s="1"/>
  <c r="D88" i="10" l="1"/>
  <c r="H88" i="10"/>
  <c r="E88" i="10"/>
  <c r="C88" i="10"/>
  <c r="C91" i="10" s="1"/>
  <c r="F88" i="10"/>
  <c r="G88" i="10"/>
  <c r="I9" i="3"/>
  <c r="I11" i="3" s="1"/>
  <c r="E9" i="3"/>
  <c r="E11" i="3" s="1"/>
  <c r="G9" i="3"/>
  <c r="G11" i="3" s="1"/>
  <c r="K64" i="10"/>
  <c r="K63" i="10"/>
  <c r="C7" i="3"/>
  <c r="C7" i="2"/>
  <c r="C11" i="2" s="1"/>
  <c r="F118" i="1"/>
  <c r="M57" i="12" s="1"/>
  <c r="N61" i="10"/>
  <c r="R61" i="10"/>
  <c r="J118" i="1"/>
  <c r="Q57" i="12" s="1"/>
  <c r="Q61" i="12" s="1"/>
  <c r="L61" i="10"/>
  <c r="D118" i="1"/>
  <c r="K57" i="12" s="1"/>
  <c r="S64" i="10"/>
  <c r="S63" i="10"/>
  <c r="M7" i="2"/>
  <c r="M11" i="2" s="1"/>
  <c r="M7" i="3"/>
  <c r="L7" i="2"/>
  <c r="L11" i="2" s="1"/>
  <c r="L7" i="3"/>
  <c r="U63" i="10"/>
  <c r="U64" i="10"/>
  <c r="T64" i="10"/>
  <c r="T63" i="10"/>
  <c r="H7" i="2"/>
  <c r="H11" i="2" s="1"/>
  <c r="H7" i="3"/>
  <c r="K7" i="2"/>
  <c r="K11" i="2" s="1"/>
  <c r="K7" i="3"/>
  <c r="P63" i="10"/>
  <c r="P64" i="10"/>
  <c r="N59" i="12" l="1"/>
  <c r="P59" i="12"/>
  <c r="L59" i="12"/>
  <c r="E87" i="10"/>
  <c r="F87" i="10"/>
  <c r="C87" i="10"/>
  <c r="G87" i="10"/>
  <c r="D87" i="10"/>
  <c r="H87" i="10"/>
  <c r="H9" i="3"/>
  <c r="H11" i="3" s="1"/>
  <c r="K9" i="3"/>
  <c r="K11" i="3" s="1"/>
  <c r="L9" i="3"/>
  <c r="L11" i="3" s="1"/>
  <c r="C9" i="3"/>
  <c r="C11" i="3" s="1"/>
  <c r="M9" i="3"/>
  <c r="M11" i="3" s="1"/>
  <c r="F7" i="3"/>
  <c r="F7" i="2"/>
  <c r="F11" i="2" s="1"/>
  <c r="J7" i="3"/>
  <c r="J7" i="2"/>
  <c r="J11" i="2" s="1"/>
  <c r="R64" i="10"/>
  <c r="R63" i="10"/>
  <c r="L64" i="10"/>
  <c r="L63" i="10"/>
  <c r="D7" i="2"/>
  <c r="D11" i="2" s="1"/>
  <c r="D7" i="3"/>
  <c r="N63" i="10"/>
  <c r="N64" i="10"/>
  <c r="C90" i="10" l="1"/>
  <c r="C96" i="10" s="1"/>
  <c r="J59" i="12"/>
  <c r="T59" i="12"/>
  <c r="S59" i="12"/>
  <c r="O59" i="12"/>
  <c r="R59" i="12"/>
  <c r="F9" i="3"/>
  <c r="F11" i="3" s="1"/>
  <c r="D9" i="3"/>
  <c r="D11" i="3" s="1"/>
  <c r="J9" i="3"/>
  <c r="J11" i="3" s="1"/>
  <c r="Q59" i="12" l="1"/>
  <c r="M59" i="12"/>
  <c r="K59" i="12"/>
</calcChain>
</file>

<file path=xl/comments1.xml><?xml version="1.0" encoding="utf-8"?>
<comments xmlns="http://schemas.openxmlformats.org/spreadsheetml/2006/main">
  <authors>
    <author>lsh1</author>
  </authors>
  <commentList>
    <comment ref="C69" authorId="0" shapeId="0">
      <text>
        <r>
          <rPr>
            <b/>
            <sz val="9"/>
            <color indexed="81"/>
            <rFont val="Tahoma"/>
            <family val="2"/>
          </rPr>
          <t>TJCOG:
Possible Responses.</t>
        </r>
        <r>
          <rPr>
            <sz val="9"/>
            <color indexed="81"/>
            <rFont val="Tahoma"/>
            <family val="2"/>
          </rPr>
          <t xml:space="preserve">
</t>
        </r>
      </text>
    </comment>
    <comment ref="D69" authorId="0" shapeId="0">
      <text>
        <r>
          <rPr>
            <b/>
            <sz val="9"/>
            <color indexed="81"/>
            <rFont val="Tahoma"/>
            <family val="2"/>
          </rPr>
          <t>TJCOG:
All should be surface water.</t>
        </r>
        <r>
          <rPr>
            <sz val="9"/>
            <color indexed="81"/>
            <rFont val="Tahoma"/>
            <family val="2"/>
          </rPr>
          <t xml:space="preserve">
</t>
        </r>
      </text>
    </comment>
    <comment ref="I69" authorId="0" shapeId="0">
      <text>
        <r>
          <rPr>
            <b/>
            <sz val="9"/>
            <color indexed="81"/>
            <rFont val="Tahoma"/>
            <family val="2"/>
          </rPr>
          <t>TJCOG:</t>
        </r>
        <r>
          <rPr>
            <sz val="9"/>
            <color indexed="81"/>
            <rFont val="Tahoma"/>
            <family val="2"/>
          </rPr>
          <t xml:space="preserve">
List the most appropriate supply for the default option for Alternative 1.</t>
        </r>
      </text>
    </comment>
    <comment ref="J69" authorId="0" shapeId="0">
      <text>
        <r>
          <rPr>
            <b/>
            <sz val="9"/>
            <color indexed="81"/>
            <rFont val="Tahoma"/>
            <family val="2"/>
          </rPr>
          <t>TJCOG:</t>
        </r>
        <r>
          <rPr>
            <sz val="9"/>
            <color indexed="81"/>
            <rFont val="Tahoma"/>
            <family val="2"/>
          </rPr>
          <t xml:space="preserve">
Add a range if the source can be configured several ways.  </t>
        </r>
      </text>
    </comment>
  </commentList>
</comments>
</file>

<file path=xl/comments2.xml><?xml version="1.0" encoding="utf-8"?>
<comments xmlns="http://schemas.openxmlformats.org/spreadsheetml/2006/main">
  <authors>
    <author>Donald Rayno</author>
  </authors>
  <commentList>
    <comment ref="C37" authorId="0" shapeId="0">
      <text>
        <r>
          <rPr>
            <b/>
            <sz val="8"/>
            <color indexed="81"/>
            <rFont val="Tahoma"/>
            <family val="2"/>
          </rPr>
          <t>Donald Rayno:</t>
        </r>
        <r>
          <rPr>
            <sz val="8"/>
            <color indexed="81"/>
            <rFont val="Tahoma"/>
            <family val="2"/>
          </rPr>
          <t xml:space="preserve">
The number in this cell is  calculated from the data entered for 2010.
If it is not appropriate to use this value for estimating this category in future years enter a recommended value in this cell. If this value is changed explain why in the application.</t>
        </r>
      </text>
    </comment>
    <comment ref="C39" authorId="0" shapeId="0">
      <text>
        <r>
          <rPr>
            <b/>
            <sz val="8"/>
            <color indexed="81"/>
            <rFont val="Tahoma"/>
            <family val="2"/>
          </rPr>
          <t>Donald Rayno:</t>
        </r>
        <r>
          <rPr>
            <sz val="8"/>
            <color indexed="81"/>
            <rFont val="Tahoma"/>
            <family val="2"/>
          </rPr>
          <t xml:space="preserve">
The number in this cell is  calculated from the data entered for 2010.
If it is not appropriate to use this value for estimating this category in future years enter a recommended value in this cell. If this value is changed explain why in the application.</t>
        </r>
      </text>
    </comment>
  </commentList>
</comments>
</file>

<file path=xl/comments3.xml><?xml version="1.0" encoding="utf-8"?>
<comments xmlns="http://schemas.openxmlformats.org/spreadsheetml/2006/main">
  <authors>
    <author>lsh1</author>
  </authors>
  <commentList>
    <comment ref="A22" authorId="0" shapeId="0">
      <text>
        <r>
          <rPr>
            <b/>
            <sz val="9"/>
            <color indexed="81"/>
            <rFont val="Tahoma"/>
            <family val="2"/>
          </rPr>
          <t xml:space="preserve">TJCOG:
Enter numbers here for projects 1, 2, and 3 above.  </t>
        </r>
        <r>
          <rPr>
            <sz val="9"/>
            <color indexed="81"/>
            <rFont val="Tahoma"/>
            <family val="2"/>
          </rPr>
          <t xml:space="preserve">
</t>
        </r>
      </text>
    </comment>
  </commentList>
</comments>
</file>

<file path=xl/comments4.xml><?xml version="1.0" encoding="utf-8"?>
<comments xmlns="http://schemas.openxmlformats.org/spreadsheetml/2006/main">
  <authors>
    <author>lsh1</author>
  </authors>
  <commentList>
    <comment ref="A22" authorId="0" shapeId="0">
      <text>
        <r>
          <rPr>
            <b/>
            <sz val="9"/>
            <color indexed="81"/>
            <rFont val="Tahoma"/>
            <family val="2"/>
          </rPr>
          <t xml:space="preserve">TJCOG:
Enter numbers here for projects 1, 2, and 3 above.  </t>
        </r>
        <r>
          <rPr>
            <sz val="9"/>
            <color indexed="81"/>
            <rFont val="Tahoma"/>
            <family val="2"/>
          </rPr>
          <t xml:space="preserve">
</t>
        </r>
      </text>
    </comment>
  </commentList>
</comments>
</file>

<file path=xl/sharedStrings.xml><?xml version="1.0" encoding="utf-8"?>
<sst xmlns="http://schemas.openxmlformats.org/spreadsheetml/2006/main" count="995" uniqueCount="498">
  <si>
    <t>(1) Residential</t>
  </si>
  <si>
    <t>(2) Commercial</t>
  </si>
  <si>
    <t>(3) Industrial</t>
  </si>
  <si>
    <t>(4) Institutional</t>
  </si>
  <si>
    <t xml:space="preserve">(7) Total Service Area Demand </t>
  </si>
  <si>
    <t xml:space="preserve">(5) Total Available Supply </t>
  </si>
  <si>
    <t>Available Supply , MGD</t>
  </si>
  <si>
    <t>(6) Service Area Demand</t>
  </si>
  <si>
    <t>(9) Total Average Daily Demand</t>
  </si>
  <si>
    <t>(10) Demand as Percent of Supply</t>
  </si>
  <si>
    <t>Additional Information for J.L. Allocation</t>
  </si>
  <si>
    <t>(12) Sales Under Existing Contracts</t>
  </si>
  <si>
    <t>(13) Expected Sales Under Future Contracts</t>
  </si>
  <si>
    <t>(14) Demand in Each Planning Period</t>
  </si>
  <si>
    <t>Source or Facility Name</t>
  </si>
  <si>
    <t>PWSID</t>
  </si>
  <si>
    <t>SW or GW</t>
  </si>
  <si>
    <t>Sub-Basin</t>
  </si>
  <si>
    <t xml:space="preserve">Wat Qual </t>
  </si>
  <si>
    <t>Classification</t>
  </si>
  <si>
    <t>Supply</t>
  </si>
  <si>
    <t>Development</t>
  </si>
  <si>
    <t>Time</t>
  </si>
  <si>
    <t xml:space="preserve">Year </t>
  </si>
  <si>
    <t>Online</t>
  </si>
  <si>
    <t>MGD</t>
  </si>
  <si>
    <t>Water Supplied to:</t>
  </si>
  <si>
    <t>Contract Amount and Duration</t>
  </si>
  <si>
    <t>System Name</t>
  </si>
  <si>
    <t>Year Begin</t>
  </si>
  <si>
    <t>Year End</t>
  </si>
  <si>
    <t>Pipe Size</t>
  </si>
  <si>
    <t>(inches)</t>
  </si>
  <si>
    <t>Regular or</t>
  </si>
  <si>
    <t>Emergency</t>
  </si>
  <si>
    <t>(label the alternative presented in this table)</t>
  </si>
  <si>
    <t>(8)     Amount NOT returned to Source Basin</t>
  </si>
  <si>
    <t>List details of the future supply options included in this alternative scenario</t>
  </si>
  <si>
    <t>Future Source</t>
  </si>
  <si>
    <t>Wat. Qual</t>
  </si>
  <si>
    <t>Additional</t>
  </si>
  <si>
    <t>Time (years)</t>
  </si>
  <si>
    <t>Year</t>
  </si>
  <si>
    <t>Applicant</t>
  </si>
  <si>
    <t>Date</t>
  </si>
  <si>
    <t>Basin</t>
  </si>
  <si>
    <t>GS 143-215.22G</t>
  </si>
  <si>
    <t>Sub-total</t>
  </si>
  <si>
    <t>Total Sales Contracts</t>
  </si>
  <si>
    <t>Sales Commitments</t>
  </si>
  <si>
    <t>Total System Demand</t>
  </si>
  <si>
    <t>Existing commitments for additional Future Sales (list buyer)</t>
  </si>
  <si>
    <t>Supply mgd</t>
  </si>
  <si>
    <t>Show all water volumes in millions of gallons per day</t>
  </si>
  <si>
    <t>Indicate months of seasonal use</t>
  </si>
  <si>
    <t>Jan</t>
  </si>
  <si>
    <t>Feb</t>
  </si>
  <si>
    <t>Dec</t>
  </si>
  <si>
    <t>Nov</t>
  </si>
  <si>
    <t>Oct</t>
  </si>
  <si>
    <t>Sept</t>
  </si>
  <si>
    <t>Aug</t>
  </si>
  <si>
    <t>Jul</t>
  </si>
  <si>
    <t>June</t>
  </si>
  <si>
    <t>May</t>
  </si>
  <si>
    <t>Apr</t>
  </si>
  <si>
    <t>Mar</t>
  </si>
  <si>
    <r>
      <t xml:space="preserve">Existing Sales Contracts </t>
    </r>
    <r>
      <rPr>
        <b/>
        <sz val="10"/>
        <rFont val="Arial"/>
        <family val="2"/>
      </rPr>
      <t xml:space="preserve"> (list buyer and years covered by contract)</t>
    </r>
  </si>
  <si>
    <t>Projections</t>
  </si>
  <si>
    <t>Type of Population to be Served</t>
  </si>
  <si>
    <r>
      <t>Type of Use (</t>
    </r>
    <r>
      <rPr>
        <b/>
        <sz val="10"/>
        <rFont val="Arial"/>
        <family val="2"/>
      </rPr>
      <t>Average Daily Service Area Demand in Million Gallons per Day (MGD)  Do not include sales to other systems</t>
    </r>
    <r>
      <rPr>
        <b/>
        <sz val="12"/>
        <rFont val="Arial"/>
        <family val="2"/>
      </rPr>
      <t>)</t>
    </r>
  </si>
  <si>
    <t>Future Sales Contracts that have already been agreed to.</t>
  </si>
  <si>
    <t>Future Supplies  List all new supplies or facilities which were under development as of July 1, 2012</t>
  </si>
  <si>
    <t>Local Water Supply Plan  supplemental information  for Jordan Lake Allocation Application</t>
  </si>
  <si>
    <t xml:space="preserve"> Demand - Supply  Comparison  (Show all quantities in Million Gallons per Day )</t>
  </si>
  <si>
    <t>(1) Existing Surface Water Supply</t>
  </si>
  <si>
    <t>(2) Existing Ground Water Supply</t>
  </si>
  <si>
    <t xml:space="preserve">(3) Existing Purchase Contracts </t>
  </si>
  <si>
    <t xml:space="preserve">(4) Future Supplies                      </t>
  </si>
  <si>
    <t xml:space="preserve">(7) Existing Sales Contracts       </t>
  </si>
  <si>
    <t xml:space="preserve">(8) Contracts for Future Sales </t>
  </si>
  <si>
    <t>Expected</t>
  </si>
  <si>
    <t>(1) Line (15) From Demand - Supply Comparison Table</t>
  </si>
  <si>
    <t>List the Components of each alternative scenario including the expected period when each component will come online.</t>
  </si>
  <si>
    <t>(7)         Consumptive Use in Receiving Basin</t>
  </si>
  <si>
    <t>(6)              Total discharge to Receiving Basin</t>
  </si>
  <si>
    <t>(5)              Consumptive Use in Source Basin</t>
  </si>
  <si>
    <t>(4)                   Total discharge to Source Basin</t>
  </si>
  <si>
    <t>(3)               Supply Available for future needs</t>
  </si>
  <si>
    <t>Future Supply Alternative 2</t>
  </si>
  <si>
    <t>(15) Supply Deficit    (Demand minus Supply)</t>
  </si>
  <si>
    <t>Alternatives</t>
  </si>
  <si>
    <t>Summary Description</t>
  </si>
  <si>
    <t>Alternative 1</t>
  </si>
  <si>
    <t>Alternative 2</t>
  </si>
  <si>
    <t>Alternative 3</t>
  </si>
  <si>
    <t>Alternative 4</t>
  </si>
  <si>
    <t>Alternative 5</t>
  </si>
  <si>
    <t>Total Supply (MGD)</t>
  </si>
  <si>
    <t>Environmental Impacts</t>
  </si>
  <si>
    <t>Water Quality Classification</t>
  </si>
  <si>
    <t>Interbasin Transfer (MGD)</t>
  </si>
  <si>
    <t>Regional Partnerships</t>
  </si>
  <si>
    <t>Technical Complexity</t>
  </si>
  <si>
    <t>Institutional Complexity</t>
  </si>
  <si>
    <t>Political Complexity</t>
  </si>
  <si>
    <t>Public Benefits</t>
  </si>
  <si>
    <t>Consistency with local plans</t>
  </si>
  <si>
    <t>Total Cost ($ millions)</t>
  </si>
  <si>
    <t>Unit Cost ($/1000 gallons)</t>
  </si>
  <si>
    <t>Allocation Request (% of storage)</t>
  </si>
  <si>
    <t>Jordan Lake Allocation</t>
  </si>
  <si>
    <t>Use Sector</t>
  </si>
  <si>
    <t>Use Sub-sector</t>
  </si>
  <si>
    <t>Description</t>
  </si>
  <si>
    <t>Residential</t>
  </si>
  <si>
    <t>Commercial</t>
  </si>
  <si>
    <t>Industrial</t>
  </si>
  <si>
    <t>Institutional</t>
  </si>
  <si>
    <t>Provide a description of the groups of customers included in each use sector or sub-sector</t>
  </si>
  <si>
    <t>Year-round population</t>
  </si>
  <si>
    <t>Seasonal Population (if applicable)</t>
  </si>
  <si>
    <t>Sector</t>
  </si>
  <si>
    <t>Subsector</t>
  </si>
  <si>
    <t>System Process</t>
  </si>
  <si>
    <t>Non-Revenue</t>
  </si>
  <si>
    <t>WTP Process</t>
  </si>
  <si>
    <t>Other Non-Revenue</t>
  </si>
  <si>
    <t xml:space="preserve">Section I </t>
  </si>
  <si>
    <t>Table I.1 - Title</t>
  </si>
  <si>
    <t>TOTAL</t>
  </si>
  <si>
    <t>Partner</t>
  </si>
  <si>
    <t>Source Name</t>
  </si>
  <si>
    <t>Demand Projections</t>
  </si>
  <si>
    <t>Population Table</t>
  </si>
  <si>
    <t>Data</t>
  </si>
  <si>
    <t xml:space="preserve">2010 </t>
  </si>
  <si>
    <t xml:space="preserve">2020 </t>
  </si>
  <si>
    <t xml:space="preserve">2030 </t>
  </si>
  <si>
    <t xml:space="preserve">2040 </t>
  </si>
  <si>
    <t xml:space="preserve">2045 </t>
  </si>
  <si>
    <t xml:space="preserve">2050 </t>
  </si>
  <si>
    <t xml:space="preserve">2060 </t>
  </si>
  <si>
    <t>General Tables Here</t>
  </si>
  <si>
    <t>Timeline Tables here</t>
  </si>
  <si>
    <t>Table I.1 - Use Sector Descriptions</t>
  </si>
  <si>
    <t>(See "Use Sector Descriptions" tab)</t>
  </si>
  <si>
    <t>See Table at right</t>
  </si>
  <si>
    <t>Table I.2 - Population Projections 2010 - 2060</t>
  </si>
  <si>
    <t xml:space="preserve">Section II </t>
  </si>
  <si>
    <t>Section III</t>
  </si>
  <si>
    <t xml:space="preserve">Figure III.1 - Map of Water Sources and Treatment Plants </t>
  </si>
  <si>
    <t xml:space="preserve">   (Recommended that partners add a map of water sources and treatment plants)</t>
  </si>
  <si>
    <t>Section II</t>
  </si>
  <si>
    <t>No tables are set for all partners.  Partners are encouraged to add tables as necessary to support their applications/</t>
  </si>
  <si>
    <t>Table III.1 - Source Summary of [Partner's] Existing Water Supply Sources</t>
  </si>
  <si>
    <t>Table IV.1 - Water Supply Needs</t>
  </si>
  <si>
    <t>See Timeline table at Right</t>
  </si>
  <si>
    <t>Source</t>
  </si>
  <si>
    <t>WQ Classification</t>
  </si>
  <si>
    <t>Sales</t>
  </si>
  <si>
    <t>Available Supply (MGD)</t>
  </si>
  <si>
    <t>http://www.ncwater.org/water_supply_planning/local_water_supply_plan/docs/river_basin_map.pdf</t>
  </si>
  <si>
    <t>Basins</t>
  </si>
  <si>
    <t>Haw (2-1)</t>
  </si>
  <si>
    <t>Deep (2-2)</t>
  </si>
  <si>
    <t>Cape Fear (2-3)</t>
  </si>
  <si>
    <t>Neuse (10-1)</t>
  </si>
  <si>
    <t>Contentnea (10-2)</t>
  </si>
  <si>
    <t>WQ Classifications:</t>
  </si>
  <si>
    <t>http://portal.ncdenr.org/web/wq/ps/csu/classifications</t>
  </si>
  <si>
    <t>SW</t>
  </si>
  <si>
    <t>00-00-000</t>
  </si>
  <si>
    <t>Table III Notes, References</t>
  </si>
  <si>
    <t>(5) System Process   - Distribution Process</t>
  </si>
  <si>
    <t xml:space="preserve">   System Process - WTP Process</t>
  </si>
  <si>
    <t>(6) Other Non-revenue water (Unaccounted-for)</t>
  </si>
  <si>
    <t>Sources - Existing</t>
  </si>
  <si>
    <t>Supply (MGD)</t>
  </si>
  <si>
    <t>WS-II</t>
  </si>
  <si>
    <t>Demand</t>
  </si>
  <si>
    <t>Need</t>
  </si>
  <si>
    <t>Demand % of Supply</t>
  </si>
  <si>
    <t>Enter Population projection:</t>
  </si>
  <si>
    <t xml:space="preserve">Table I.3 - Demand Projections </t>
  </si>
  <si>
    <t>Option1 - Full Table</t>
  </si>
  <si>
    <t>Option 2 - Pivot Table Compact</t>
  </si>
  <si>
    <t>Demand Projection Percentages (Optional)</t>
  </si>
  <si>
    <t>Supplier</t>
  </si>
  <si>
    <t>Begin Year</t>
  </si>
  <si>
    <t>End Year</t>
  </si>
  <si>
    <t>Equiv. Supply (MGD)</t>
  </si>
  <si>
    <t>Regular or Emergency</t>
  </si>
  <si>
    <t>Pipe Size (in.)</t>
  </si>
  <si>
    <t>Table III.1X - Purchase Contracts  (use for regular purchases, or if no sources)</t>
  </si>
  <si>
    <t>Regular</t>
  </si>
  <si>
    <t>Note: Equivalent supply may be what you rate the purchase contract to be able to provide on an average day basis, if the contract amount is fixed.</t>
  </si>
  <si>
    <t>Contract Amount (MGD)</t>
  </si>
  <si>
    <t>Town A - Water System</t>
  </si>
  <si>
    <t>Sum of Equiv. Supply shouild only include Regular contracts.</t>
  </si>
  <si>
    <t>Section V</t>
  </si>
  <si>
    <t>Figure I.X2  - Demand Projections by Sector</t>
  </si>
  <si>
    <t>Figure I.1 - Map of Service Area</t>
  </si>
  <si>
    <t>Figure I.X2b</t>
  </si>
  <si>
    <t>Partners include a map of their service area.</t>
  </si>
  <si>
    <t>No set figures.  Partners may add figures as they wish to support this section.</t>
  </si>
  <si>
    <t>Jursidiction</t>
  </si>
  <si>
    <t>Apex</t>
  </si>
  <si>
    <t>Cary incl. Morrisville</t>
  </si>
  <si>
    <t>Chatham County N</t>
  </si>
  <si>
    <t>Durham</t>
  </si>
  <si>
    <t>Hillsborough</t>
  </si>
  <si>
    <t>Holly Springs</t>
  </si>
  <si>
    <t>Orange County</t>
  </si>
  <si>
    <t>OWASA</t>
  </si>
  <si>
    <t>Pittsboro</t>
  </si>
  <si>
    <t>Raleigh</t>
  </si>
  <si>
    <t>Sanford</t>
  </si>
  <si>
    <t>RTP South</t>
  </si>
  <si>
    <t>TOTALS</t>
  </si>
  <si>
    <t>Proposed 5-year projections</t>
  </si>
  <si>
    <t>PWSID (supplier)</t>
  </si>
  <si>
    <t>&lt;-- Delete Lines you don't need.</t>
  </si>
  <si>
    <t>Table I.2 - Population Projections --&gt;</t>
  </si>
  <si>
    <t>Section IV  - Water Supply Need</t>
  </si>
  <si>
    <t>Source Options - Future</t>
  </si>
  <si>
    <t xml:space="preserve">Responses </t>
  </si>
  <si>
    <t>Use a single number</t>
  </si>
  <si>
    <t xml:space="preserve">More Than/The Same/Less than </t>
  </si>
  <si>
    <t>the Jordan Lake Allocation</t>
  </si>
  <si>
    <t xml:space="preserve"> (See Demand Tables Tab)</t>
  </si>
  <si>
    <t>Source Options</t>
  </si>
  <si>
    <t>Type</t>
  </si>
  <si>
    <t>Earliest Year Online</t>
  </si>
  <si>
    <t>MGD or None</t>
  </si>
  <si>
    <t>Use WQ Classification of the Source that provides the most yield</t>
  </si>
  <si>
    <t>Identify "Yes, JLP*" for alternative 1</t>
  </si>
  <si>
    <t>Not Complex/Complex/Very Complex</t>
  </si>
  <si>
    <t>None/Few/Many</t>
  </si>
  <si>
    <t>$ Millions (Capital+O&amp;M, NPV 2010 to 2060, 2010$)</t>
  </si>
  <si>
    <t>$/ 1000 gallon supply</t>
  </si>
  <si>
    <t>Year Online (earliest)</t>
  </si>
  <si>
    <t>Selected Alternative</t>
  </si>
  <si>
    <t>Complex</t>
  </si>
  <si>
    <t>Not Complex</t>
  </si>
  <si>
    <t>The Same</t>
  </si>
  <si>
    <t>More Than</t>
  </si>
  <si>
    <t>Supply Range (MGD)</t>
  </si>
  <si>
    <t>Supply Range</t>
  </si>
  <si>
    <t>Modify Reservoir</t>
  </si>
  <si>
    <t>Stream Withdrawal</t>
  </si>
  <si>
    <t>Storage Allocation</t>
  </si>
  <si>
    <t>Purchase</t>
  </si>
  <si>
    <t>Jordan Lake</t>
  </si>
  <si>
    <t>Other</t>
  </si>
  <si>
    <t>Quarry/Raw Transfer</t>
  </si>
  <si>
    <t xml:space="preserve">&lt;-- Always include Jordan Lake first.  Don't differentiate LI, LII here.  </t>
  </si>
  <si>
    <t xml:space="preserve">Include all source options under consideration.  List Jordan Lake first.  </t>
  </si>
  <si>
    <t>#</t>
  </si>
  <si>
    <t>Development Time (yrs)</t>
  </si>
  <si>
    <t>Fill out Values in "Supply Alternatives Summary Table"</t>
  </si>
  <si>
    <t>Few</t>
  </si>
  <si>
    <t>None</t>
  </si>
  <si>
    <t>Tab</t>
  </si>
  <si>
    <t>Instructions</t>
  </si>
  <si>
    <t>JLPData</t>
  </si>
  <si>
    <t>This tab will contain a wealth of JLP Data related especially to population, demand projections, source information, and need. Find your system's information here if you don't have it handy.</t>
  </si>
  <si>
    <t>DataIn</t>
  </si>
  <si>
    <t>Put the appropriate data in the Green cells.  This data will be used by the rest of the work book.</t>
  </si>
  <si>
    <t>ReportTables</t>
  </si>
  <si>
    <t xml:space="preserve">These tables are organized by section of the report, and are mostly self populating from the DataIn tab or other tabs.  These tables are preformatted, and can be dropped into the report (some resizing of fonts, and rows and columns may be needed).  </t>
  </si>
  <si>
    <t>ReportFigures</t>
  </si>
  <si>
    <t>This section contain charts and graphs that are pre-generated (mostly from the DataIn tab).  Copy and paste (recommend pasting as image) into the allocation.</t>
  </si>
  <si>
    <t>Demand Tables</t>
  </si>
  <si>
    <t xml:space="preserve">These tables are a bit more complicated, so tables related to sector demand are here.  </t>
  </si>
  <si>
    <t>Existing Portions of Draft JLA4 Workbook</t>
  </si>
  <si>
    <t>Population and Demand Projections</t>
  </si>
  <si>
    <t>Supply Alternatives</t>
  </si>
  <si>
    <t>Supply Alternative 1</t>
  </si>
  <si>
    <t>Supply Alternative 2</t>
  </si>
  <si>
    <t>Supply Alternative 3</t>
  </si>
  <si>
    <t>Supply Alternative 4</t>
  </si>
  <si>
    <t>Supply Alternative 5</t>
  </si>
  <si>
    <t>Supply Alternatives Summary</t>
  </si>
  <si>
    <t>These sheets are where you fill in basic information about the Alternatives</t>
  </si>
  <si>
    <t>Other Alternative.</t>
  </si>
  <si>
    <t>This is the Jordan Lake RWSP Alternative.</t>
  </si>
  <si>
    <t>Support for your Allocation</t>
  </si>
  <si>
    <t xml:space="preserve">Table I.4 - Sales Contracts  </t>
  </si>
  <si>
    <t>Sources:</t>
  </si>
  <si>
    <t>Total New Supply (MGD)</t>
  </si>
  <si>
    <t>Other Notes:</t>
  </si>
  <si>
    <t xml:space="preserve">Purchase Contracts- Existing </t>
  </si>
  <si>
    <t>Sales Contracts</t>
  </si>
  <si>
    <t>Purchaser</t>
  </si>
  <si>
    <t>&lt;-- Sales can be included here if they are part of another sector's projection, but you must paste them on the line below the main Residential/Commercial/Etc line on the Population and Demand Projections tab.</t>
  </si>
  <si>
    <t>5-yr demand projections -</t>
  </si>
  <si>
    <t>&lt;-- Calculated from above, but feel free to replace as appropriate with more accurate 5-year projections.</t>
  </si>
  <si>
    <t>5-yr population projections</t>
  </si>
  <si>
    <t xml:space="preserve">  (or else, paste into the "Sales Commitments" of the Population and Demand Projections tab)</t>
  </si>
  <si>
    <t>Contact Information</t>
  </si>
  <si>
    <t>Local Government Entity</t>
  </si>
  <si>
    <t>Water System PWSID #</t>
  </si>
  <si>
    <t xml:space="preserve">Contact Person </t>
  </si>
  <si>
    <t>Title</t>
  </si>
  <si>
    <t>Email</t>
  </si>
  <si>
    <t>Phone 1</t>
  </si>
  <si>
    <t>Phone 2</t>
  </si>
  <si>
    <t>Section V - Alternatives</t>
  </si>
  <si>
    <t>CMR</t>
  </si>
  <si>
    <t>Chatham County</t>
  </si>
  <si>
    <t>River Withdrawal</t>
  </si>
  <si>
    <t>Haw River Withdrawal</t>
  </si>
  <si>
    <t>W. Fork Eno Reservoir Expansion</t>
  </si>
  <si>
    <t>Reservoir Expansion</t>
  </si>
  <si>
    <t>Stone Quarry Expansion</t>
  </si>
  <si>
    <t>Quarry Reservoir</t>
  </si>
  <si>
    <t>Teer Quarry Expansion</t>
  </si>
  <si>
    <t>Town of Mebane Purchase</t>
  </si>
  <si>
    <t>Total Projected Need (2045)</t>
  </si>
  <si>
    <t>Total Projected Need (2060)</t>
  </si>
  <si>
    <t>Need and Source Options</t>
  </si>
  <si>
    <t>Jordan Lake Allocation - Rd 4</t>
  </si>
  <si>
    <t>*</t>
  </si>
  <si>
    <t>Rd. 4 Allocation Request (% of storage)</t>
  </si>
  <si>
    <t>Current Contract</t>
  </si>
  <si>
    <t>[MGD]</t>
  </si>
  <si>
    <t>Subdiv. A</t>
  </si>
  <si>
    <t>Demand in Year:</t>
  </si>
  <si>
    <t>Jurisdiction</t>
  </si>
  <si>
    <t>Cary</t>
  </si>
  <si>
    <t>Morrisville</t>
  </si>
  <si>
    <t>Total</t>
  </si>
  <si>
    <t>Supply Source</t>
  </si>
  <si>
    <t>Sub-basin</t>
  </si>
  <si>
    <t>Avg. day Supply (MGD)</t>
  </si>
  <si>
    <t>Jordan Lake Allocation - Level I</t>
  </si>
  <si>
    <t>L. Michie and Little River Reservoir</t>
  </si>
  <si>
    <t>Reservoir System</t>
  </si>
  <si>
    <t>L. Orange, Ben Johnston, &amp; W. Fk. Eno Res</t>
  </si>
  <si>
    <t>Jordan Lake Allocation - Level II</t>
  </si>
  <si>
    <t>Harnett County - Cape Fear River</t>
  </si>
  <si>
    <t>Town of Mebane - Graham-Mebane Res.</t>
  </si>
  <si>
    <t>Cane Cr. Reservoir and University L.</t>
  </si>
  <si>
    <t>Haw River</t>
  </si>
  <si>
    <t>Falls Lake</t>
  </si>
  <si>
    <t>Falls Lake Allocation</t>
  </si>
  <si>
    <t>Lake Benson and Lake Wheeler</t>
  </si>
  <si>
    <t>Cape Fear River</t>
  </si>
  <si>
    <t>Current Supply Sources</t>
  </si>
  <si>
    <t>WS IV B NSW CA</t>
  </si>
  <si>
    <t>WS-II/HQW/NSW</t>
  </si>
  <si>
    <t>WS-II HQW NSW</t>
  </si>
  <si>
    <t>WS IV NSW</t>
  </si>
  <si>
    <t>WS IV-NSW</t>
  </si>
  <si>
    <t>WS II-NSW</t>
  </si>
  <si>
    <t>WS III NSW CA</t>
  </si>
  <si>
    <t>???</t>
  </si>
  <si>
    <t>WS-IV NSW ?</t>
  </si>
  <si>
    <t>Name</t>
  </si>
  <si>
    <t>Additional Supply</t>
  </si>
  <si>
    <t>Year Online</t>
  </si>
  <si>
    <t>Jordan Lake Allocation Round 4</t>
  </si>
  <si>
    <t xml:space="preserve">Jordan Lake </t>
  </si>
  <si>
    <t>Jordan Lake Allocation - Future</t>
  </si>
  <si>
    <t>Jordan Lake Allocation- Future Rounds</t>
  </si>
  <si>
    <t xml:space="preserve">WS-IV NSW </t>
  </si>
  <si>
    <t>0-2.6</t>
  </si>
  <si>
    <t>Jordan Lake Allocation - Future Round</t>
  </si>
  <si>
    <t>WS II HQW NSW?</t>
  </si>
  <si>
    <t>Town of Mebane Purchase (2)</t>
  </si>
  <si>
    <t>Haw River Withdrawal (2)</t>
  </si>
  <si>
    <t>JLP Recommended Alternative Composition, by Partner</t>
  </si>
  <si>
    <t>&lt;-- Manually modify additional supply and Year online if the alternative differs from the default source option.</t>
  </si>
  <si>
    <t>^ PWSID is your system's unless otherwise noted.</t>
  </si>
  <si>
    <t>Future Supply Alternative 1 - JLP Recommended Alternative</t>
  </si>
  <si>
    <t>Timeliness</t>
  </si>
  <si>
    <t xml:space="preserve">Section V </t>
  </si>
  <si>
    <t>Section IV</t>
  </si>
  <si>
    <t>Figure V.2 – Timeline of need versus new water supply for the alternatives</t>
  </si>
  <si>
    <t>Figure V.1 –Map of Water Supply Source Options</t>
  </si>
  <si>
    <t>(optional map.  Re-number if you don't include)</t>
  </si>
  <si>
    <t>(This figure shows the timing of additional sources coming online.)</t>
  </si>
  <si>
    <t>Section VI</t>
  </si>
  <si>
    <t>Instructions:</t>
  </si>
  <si>
    <t>Fill out as much information as you can for the DataIn tab.  Use the JLPData tab to help.</t>
  </si>
  <si>
    <t>1. Fill Out DataIn</t>
  </si>
  <si>
    <t>2. Fill Out Contact Info_Use Sector Desc</t>
  </si>
  <si>
    <t>Fill out your contact info and sector descriptions in the Contact Info_Use Sector Desc tab</t>
  </si>
  <si>
    <t>3. Verify &amp; Complete Population &amp; Demand Projections</t>
  </si>
  <si>
    <t>Open the Population&amp;Demand Projections tab.  Verify that numbers are correct.  Complete the Existing and Future Sales sections, and Future Sources sections if applicable.  Double check all numbers and calculations.</t>
  </si>
  <si>
    <t>5. Construct other supply alternatives</t>
  </si>
  <si>
    <t>4. Construct Supply Alternative 1</t>
  </si>
  <si>
    <t>Go to Supply Alternative 1 tab.  Look to the green cells at bottom left and enter 1, 2, or 3 to activate the source next to the box.  If necessary, manually adjust the Supply or year online.  Use the JLPData tab to verify that Alternative 1 is correct for your system.</t>
  </si>
  <si>
    <t>6. Fill Out Supply Alternatives Summary</t>
  </si>
  <si>
    <t>Fill out Alternative Descriptions and the Alternative Ratings table for all of the Alternatives you are evaluating.</t>
  </si>
  <si>
    <t xml:space="preserve">Go to the ReportTables to find report tables formatted and organized by report section.  </t>
  </si>
  <si>
    <t>Go to the ReportFigures tab to find some of the figures needed for the application organized by section.</t>
  </si>
  <si>
    <t>This include Contact information and Use Sector Descriptions.</t>
  </si>
  <si>
    <t xml:space="preserve">This has the population and demand projections, including information on sources. </t>
  </si>
  <si>
    <t>Contact Info_Use Sector Desc</t>
  </si>
  <si>
    <t xml:space="preserve">If the data format is too confusing, manually enter data wherever you need to, and verify the totals, etc. where needed. </t>
  </si>
  <si>
    <t>These are your worksheets - Adjust as needed.</t>
  </si>
  <si>
    <t>Jurisidiction</t>
  </si>
  <si>
    <t xml:space="preserve">Orange County </t>
  </si>
  <si>
    <t>Projected Need</t>
  </si>
  <si>
    <t>ContactInfo_UseSector Desc</t>
  </si>
  <si>
    <t>Other Data Entry tasks</t>
  </si>
  <si>
    <t>Go to this tab to enter contact information and use sector descriptions.</t>
  </si>
  <si>
    <t>&lt;---Enter your demand data in these rows.  You must enter the correct data in the correct row.</t>
  </si>
  <si>
    <t xml:space="preserve">    for the Population &amp; Demand Projections sheet to work.</t>
  </si>
  <si>
    <t xml:space="preserve">    If you have more complecated projections, simply use the Population &amp; Demand Projections sheet instead.</t>
  </si>
  <si>
    <t>&lt;-- Enter data on your current sales contracts.</t>
  </si>
  <si>
    <t>You can feel free to delete data from here if you wish.</t>
  </si>
  <si>
    <t>Table V.1 Source options descriptions</t>
  </si>
  <si>
    <r>
      <t xml:space="preserve">Table V.2 - Alternatives description  -  </t>
    </r>
    <r>
      <rPr>
        <sz val="10"/>
        <rFont val="Arial"/>
        <family val="2"/>
      </rPr>
      <t>See the Supply Alternatives summary.  Copy and paste text into report's table V.2</t>
    </r>
  </si>
  <si>
    <t>Table V.3 - Source Composition of Supply Alternatives</t>
  </si>
  <si>
    <t>&lt;-- Note: The sources are presented in the same order you place them in the Source options table.</t>
  </si>
  <si>
    <t>Table V.4 - Water Supply Alternatives Ratings</t>
  </si>
  <si>
    <t>Table VI.1 - Implementation timeline</t>
  </si>
  <si>
    <t>Table VI.2 - Jordan Lake Costs</t>
  </si>
  <si>
    <t>Table VI.3 - Overall costs for selected alternative</t>
  </si>
  <si>
    <t xml:space="preserve">Sales timeline (optional) Use if desired in report.  </t>
  </si>
  <si>
    <t>Add drawings, maps, schematics, photos as necessary to provide more complete descriptions of the Alternatives.</t>
  </si>
  <si>
    <t>Figures V.X - XX - Source Alternative Figures</t>
  </si>
  <si>
    <t>[Name/Title here]</t>
  </si>
  <si>
    <t>&lt;--- Fill out discharge and Source basin information on your own.</t>
  </si>
  <si>
    <t>Repeat process of activating source by typing 1, 2, or 3 at lower left for the rest of the 'Supply Alternative _' tabs.  Fill out discharge/consumptive use section of upper table on your own.</t>
  </si>
  <si>
    <t xml:space="preserve">This is where you provide a brief description of and rate all of the alternatives.  </t>
  </si>
  <si>
    <t>This tab.  Start here and read below.</t>
  </si>
  <si>
    <t xml:space="preserve">Data entered into tables in DataIn tab </t>
  </si>
  <si>
    <t>Any data already entered into the DataIn tab, or the supply alternatives summary is just to illustrate the data format.  Please delete this data and replace with your own.</t>
  </si>
  <si>
    <t>8. Use ReportFigures for report.</t>
  </si>
  <si>
    <t>7.  Use the ReportTables to fill out report.</t>
  </si>
  <si>
    <t>Population</t>
  </si>
  <si>
    <t>Overall  Demand</t>
  </si>
  <si>
    <t>&lt;-- Enter the date you complete filling out this workbook.</t>
  </si>
  <si>
    <t>Population &amp; Demand Projections</t>
  </si>
  <si>
    <t>Enter data on contracts/sales, and future sources.</t>
  </si>
  <si>
    <t>Enter data on Alternatives: Descriptions and ratings.</t>
  </si>
  <si>
    <t>Supply Alternative _ tabs</t>
  </si>
  <si>
    <t>Enter the sources (type 1, 2, or 3 at lower left).  Adjust supply, year online if necessary.  Fill out return flow/consumption/basin information.</t>
  </si>
  <si>
    <t>Version 1.</t>
  </si>
  <si>
    <t>Last modified 11/11/13</t>
  </si>
  <si>
    <t>03-68-015</t>
  </si>
  <si>
    <t>03-68-010</t>
  </si>
  <si>
    <t>NA</t>
  </si>
  <si>
    <t>City of Durham</t>
  </si>
  <si>
    <t>03-32-010</t>
  </si>
  <si>
    <t>Orange-Alamance</t>
  </si>
  <si>
    <t>03-68-020</t>
  </si>
  <si>
    <t>Lake Orange (East Fork Eno)</t>
  </si>
  <si>
    <t>Neuse</t>
  </si>
  <si>
    <t>Lake Ben Johnston/Eno River</t>
  </si>
  <si>
    <t>West Fork Eno Reservoir</t>
  </si>
  <si>
    <t>West Fork Eno Rvr Phase 2</t>
  </si>
  <si>
    <t>WS-IV</t>
  </si>
  <si>
    <t>West Fork Eno Reservoir Phase 2</t>
  </si>
  <si>
    <t>Yes</t>
  </si>
  <si>
    <t>Good</t>
  </si>
  <si>
    <t>WFER-Ph2</t>
  </si>
  <si>
    <t>JL Alloc</t>
  </si>
  <si>
    <t>Town of Hillsborough</t>
  </si>
  <si>
    <t>Kenny Keel</t>
  </si>
  <si>
    <t>Town Engineer/Utilities Director</t>
  </si>
  <si>
    <t>kenny.keel@hillsboroughnc.org</t>
  </si>
  <si>
    <t>919-732-1270 ext 75</t>
  </si>
  <si>
    <t>All residential housing, including single-family, townhouses, other attached dwelling units, apartments, etc.</t>
  </si>
  <si>
    <t>Manufacturing, warehousing, distribution centers, etc.</t>
  </si>
  <si>
    <t>Hydrant flushing, water main break losses, automatic flushing devices, etc.</t>
  </si>
  <si>
    <t>Water used in the Water Plant for filter backwash, continuous sampling, chemical addition, etc.</t>
  </si>
  <si>
    <t>Wholesale water sales to other water systems.  The Town of Hillsborough does not have any regular sales contracts, and seldom (if ever) sells water to other systems.</t>
  </si>
  <si>
    <t>We do have interconnections with Durham, OWASA, and Orange-Alamance water systems for emergency water transfers.</t>
  </si>
  <si>
    <t>Water used by Town of Hillsborough facilities, bill adjustments, etc.</t>
  </si>
  <si>
    <t xml:space="preserve">Jordan Lake Allocation </t>
  </si>
  <si>
    <t>West Fork Eno Reservoir–Phase 2</t>
  </si>
  <si>
    <t>*** An Alternate Table V.3 is shown in rows 133-142 to better reflect Hillsborough's application needs</t>
  </si>
  <si>
    <t>Seasonal Peak Projected Need (2045)</t>
  </si>
  <si>
    <t>Seasonal Peak Projected Need (2060)</t>
  </si>
  <si>
    <t>Seasonal Need</t>
  </si>
  <si>
    <t>Year 1 Allocation Capital/O&amp;M Costs</t>
  </si>
  <si>
    <t>Pumping Improvements &amp; Automation</t>
  </si>
  <si>
    <t>Treatment Improvements/Buy-In</t>
  </si>
  <si>
    <t>Estimated Costs</t>
  </si>
  <si>
    <t>TOTAL ESTIMATED COST</t>
  </si>
  <si>
    <t>1% Jordan Lake Allocation</t>
  </si>
  <si>
    <t>Miscellaneous Piping and Physical Improvements</t>
  </si>
  <si>
    <t>(from TRWSP)</t>
  </si>
  <si>
    <t>Selected Alternatives</t>
  </si>
  <si>
    <t>Jordan Lake 1% Allocation - Total</t>
  </si>
  <si>
    <t>West Fork Eno Reservoir - Phase 2 Costs:</t>
  </si>
  <si>
    <t>Dam Modifications</t>
  </si>
  <si>
    <t>Road Modifications</t>
  </si>
  <si>
    <t>Environmental Mitigation</t>
  </si>
  <si>
    <t>Land Clearing</t>
  </si>
  <si>
    <t>Engineering &amp; Project Management</t>
  </si>
  <si>
    <t>Businesses that are not included in "industrial". Retail, office, hotel, etc.</t>
  </si>
  <si>
    <t>Schools, churches, prison camp, local &amp; county government, hospitals, medical clinics, etc.</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</si>
</sst>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4" formatCode="_(&quot;$&quot;* #,##0.00_);_(&quot;$&quot;* \(#,##0.00\);_(&quot;$&quot;* &quot;-&quot;??_);_(@_)"/>
    <numFmt numFmtId="164" formatCode="0.000_);[Red]\(0.000\)"/>
    <numFmt numFmtId="165" formatCode="0.000"/>
    <numFmt numFmtId="166" formatCode="[$-409]d\-mmm\-yy;@"/>
    <numFmt numFmtId="167" formatCode="0.0"/>
    <numFmt numFmtId="168" formatCode="#,##0.0"/>
    <numFmt numFmtId="169" formatCode="_(&quot;$&quot;* #,##0_);_(&quot;$&quot;* \(#,##0\);_(&quot;$&quot;* &quot;-&quot;??_);_(@_)"/>
  </numFmts>
  <fonts count="67" x14ac:knownFonts="1">
    <font>
      <sz val="10"/>
      <name val="Arial"/>
    </font>
    <font>
      <sz val="10"/>
      <name val="Arial"/>
      <family val="2"/>
    </font>
    <font>
      <sz val="9"/>
      <name val="Arial"/>
      <family val="2"/>
    </font>
    <font>
      <b/>
      <sz val="9"/>
      <name val="Arial"/>
      <family val="2"/>
    </font>
    <font>
      <b/>
      <sz val="11"/>
      <name val="Arial"/>
      <family val="2"/>
    </font>
    <font>
      <sz val="8"/>
      <name val="Arial"/>
      <family val="2"/>
    </font>
    <font>
      <sz val="11"/>
      <name val="Arial"/>
      <family val="2"/>
    </font>
    <font>
      <b/>
      <sz val="12"/>
      <name val="Arial"/>
      <family val="2"/>
    </font>
    <font>
      <sz val="12"/>
      <name val="Arial"/>
      <family val="2"/>
    </font>
    <font>
      <sz val="10"/>
      <name val="Arial"/>
      <family val="2"/>
    </font>
    <font>
      <b/>
      <sz val="10"/>
      <name val="Arial"/>
      <family val="2"/>
    </font>
    <font>
      <b/>
      <sz val="14"/>
      <name val="Arial"/>
      <family val="2"/>
    </font>
    <font>
      <sz val="8"/>
      <color indexed="81"/>
      <name val="Tahoma"/>
      <family val="2"/>
    </font>
    <font>
      <b/>
      <sz val="8"/>
      <color indexed="81"/>
      <name val="Tahoma"/>
      <family val="2"/>
    </font>
    <font>
      <b/>
      <sz val="12"/>
      <name val="Calibri"/>
      <family val="2"/>
    </font>
    <font>
      <b/>
      <sz val="12"/>
      <name val="Tw Cen MT Condensed"/>
      <family val="2"/>
    </font>
    <font>
      <sz val="12"/>
      <name val="Arial Narrow"/>
      <family val="2"/>
    </font>
    <font>
      <b/>
      <u/>
      <sz val="10"/>
      <name val="Arial"/>
      <family val="2"/>
    </font>
    <font>
      <b/>
      <sz val="10"/>
      <name val="Arial Narrow"/>
      <family val="2"/>
    </font>
    <font>
      <b/>
      <sz val="12"/>
      <color rgb="FFFF0000"/>
      <name val="Arial"/>
      <family val="2"/>
    </font>
    <font>
      <b/>
      <sz val="12"/>
      <color rgb="FFFFFFFF"/>
      <name val="Tw Cen MT Condensed"/>
      <family val="2"/>
    </font>
    <font>
      <b/>
      <sz val="10"/>
      <color rgb="FF00421E"/>
      <name val="Arial"/>
      <family val="2"/>
    </font>
    <font>
      <b/>
      <sz val="11"/>
      <color theme="0"/>
      <name val="Tw Cen MT Condensed"/>
      <family val="2"/>
    </font>
    <font>
      <b/>
      <sz val="10"/>
      <color rgb="FF003300"/>
      <name val="Arial"/>
      <family val="2"/>
    </font>
    <font>
      <b/>
      <sz val="11"/>
      <name val="Tw Cen MT Condensed"/>
      <family val="2"/>
    </font>
    <font>
      <b/>
      <sz val="11"/>
      <color theme="1"/>
      <name val="Tw Cen MT Condensed"/>
      <family val="2"/>
    </font>
    <font>
      <b/>
      <sz val="11"/>
      <name val="Arial Narrow"/>
      <family val="2"/>
    </font>
    <font>
      <b/>
      <i/>
      <sz val="11"/>
      <name val="Arial Narrow"/>
      <family val="2"/>
    </font>
    <font>
      <b/>
      <sz val="12"/>
      <color theme="0"/>
      <name val="Tw Cen MT Condensed"/>
      <family val="2"/>
    </font>
    <font>
      <b/>
      <i/>
      <sz val="12"/>
      <color rgb="FFFFFF00"/>
      <name val="Tw Cen MT Condensed"/>
      <family val="2"/>
    </font>
    <font>
      <b/>
      <sz val="11"/>
      <color rgb="FFFFFFFF"/>
      <name val="Tw Cen MT Condensed"/>
      <family val="2"/>
    </font>
    <font>
      <u/>
      <sz val="10"/>
      <color theme="10"/>
      <name val="Arial"/>
      <family val="2"/>
    </font>
    <font>
      <b/>
      <sz val="12"/>
      <name val="Arial Narrow"/>
      <family val="2"/>
    </font>
    <font>
      <sz val="12"/>
      <name val="Tw Cen MT Condensed"/>
      <family val="2"/>
    </font>
    <font>
      <u/>
      <sz val="10"/>
      <name val="Arial"/>
      <family val="2"/>
    </font>
    <font>
      <i/>
      <sz val="12"/>
      <name val="Arial Narrow"/>
      <family val="2"/>
    </font>
    <font>
      <sz val="11"/>
      <color rgb="FFFF0000"/>
      <name val="Calibri"/>
      <family val="2"/>
      <scheme val="minor"/>
    </font>
    <font>
      <i/>
      <sz val="11"/>
      <color theme="5" tint="-0.249977111117893"/>
      <name val="Calibri"/>
      <family val="2"/>
      <scheme val="minor"/>
    </font>
    <font>
      <b/>
      <sz val="14"/>
      <name val="Tw Cen MT Condensed"/>
      <family val="2"/>
    </font>
    <font>
      <b/>
      <sz val="10"/>
      <color rgb="FF006600"/>
      <name val="Arial"/>
      <family val="2"/>
    </font>
    <font>
      <sz val="9"/>
      <color indexed="81"/>
      <name val="Tahoma"/>
      <family val="2"/>
    </font>
    <font>
      <b/>
      <sz val="9"/>
      <color indexed="81"/>
      <name val="Tahoma"/>
      <family val="2"/>
    </font>
    <font>
      <b/>
      <sz val="10"/>
      <color theme="0"/>
      <name val="Arial"/>
      <family val="2"/>
    </font>
    <font>
      <b/>
      <i/>
      <sz val="10"/>
      <color rgb="FF006600"/>
      <name val="Arial"/>
      <family val="2"/>
    </font>
    <font>
      <b/>
      <sz val="11"/>
      <color theme="1"/>
      <name val="Calibri"/>
      <family val="2"/>
      <scheme val="minor"/>
    </font>
    <font>
      <b/>
      <i/>
      <sz val="12"/>
      <color rgb="FFC00000"/>
      <name val="Arial Narrow"/>
      <family val="2"/>
    </font>
    <font>
      <b/>
      <u/>
      <sz val="12"/>
      <color rgb="FFFFFFFF"/>
      <name val="Tw Cen MT Condensed"/>
      <family val="2"/>
    </font>
    <font>
      <b/>
      <sz val="14"/>
      <name val="Arial Narrow"/>
      <family val="2"/>
    </font>
    <font>
      <b/>
      <i/>
      <sz val="12"/>
      <name val="Arial"/>
      <family val="2"/>
    </font>
    <font>
      <sz val="24"/>
      <name val="Arial"/>
      <family val="2"/>
    </font>
    <font>
      <b/>
      <sz val="11"/>
      <color rgb="FF000000"/>
      <name val="Calibri"/>
      <family val="2"/>
    </font>
    <font>
      <i/>
      <sz val="11"/>
      <color rgb="FF000000"/>
      <name val="Calibri"/>
      <family val="2"/>
    </font>
    <font>
      <sz val="11"/>
      <color theme="1"/>
      <name val="Calibri"/>
      <family val="2"/>
    </font>
    <font>
      <sz val="11"/>
      <color rgb="FF000000"/>
      <name val="Calibri"/>
      <family val="2"/>
    </font>
    <font>
      <i/>
      <sz val="11"/>
      <color rgb="FF963634"/>
      <name val="Calibri"/>
      <family val="2"/>
    </font>
    <font>
      <b/>
      <i/>
      <sz val="11"/>
      <color rgb="FF963634"/>
      <name val="Calibri"/>
      <family val="2"/>
    </font>
    <font>
      <i/>
      <sz val="11"/>
      <name val="Calibri"/>
      <family val="2"/>
    </font>
    <font>
      <sz val="11"/>
      <name val="Calibri"/>
      <family val="2"/>
    </font>
    <font>
      <i/>
      <sz val="11"/>
      <color theme="1"/>
      <name val="Calibri"/>
      <family val="2"/>
      <scheme val="minor"/>
    </font>
    <font>
      <sz val="11"/>
      <color theme="4" tint="-0.499984740745262"/>
      <name val="Calibri"/>
      <family val="2"/>
      <scheme val="minor"/>
    </font>
    <font>
      <i/>
      <sz val="11"/>
      <color theme="4" tint="-0.499984740745262"/>
      <name val="Calibri"/>
      <family val="2"/>
      <scheme val="minor"/>
    </font>
    <font>
      <sz val="10"/>
      <color theme="0"/>
      <name val="Arial"/>
      <family val="2"/>
    </font>
    <font>
      <b/>
      <sz val="9"/>
      <color rgb="FF006600"/>
      <name val="Arial"/>
      <family val="2"/>
    </font>
    <font>
      <b/>
      <sz val="9"/>
      <color theme="0"/>
      <name val="Arial"/>
      <family val="2"/>
    </font>
    <font>
      <b/>
      <sz val="11"/>
      <color rgb="FF006600"/>
      <name val="Arial"/>
      <family val="2"/>
    </font>
    <font>
      <b/>
      <sz val="11"/>
      <name val="Calibri"/>
      <family val="2"/>
    </font>
    <font>
      <sz val="10"/>
      <name val="Arial"/>
      <family val="2"/>
    </font>
  </fonts>
  <fills count="59">
    <fill>
      <patternFill patternType="none"/>
    </fill>
    <fill>
      <patternFill patternType="gray125"/>
    </fill>
    <fill>
      <patternFill patternType="solid">
        <fgColor indexed="43"/>
        <bgColor indexed="64"/>
      </patternFill>
    </fill>
    <fill>
      <patternFill patternType="solid">
        <fgColor indexed="13"/>
        <bgColor indexed="64"/>
      </patternFill>
    </fill>
    <fill>
      <patternFill patternType="solid">
        <fgColor indexed="41"/>
        <bgColor indexed="64"/>
      </patternFill>
    </fill>
    <fill>
      <patternFill patternType="solid">
        <fgColor indexed="15"/>
        <bgColor indexed="64"/>
      </patternFill>
    </fill>
    <fill>
      <patternFill patternType="gray0625">
        <fgColor indexed="8"/>
        <bgColor indexed="41"/>
      </patternFill>
    </fill>
    <fill>
      <patternFill patternType="gray0625">
        <fgColor indexed="8"/>
        <bgColor indexed="43"/>
      </patternFill>
    </fill>
    <fill>
      <patternFill patternType="solid">
        <fgColor indexed="51"/>
        <bgColor indexed="64"/>
      </patternFill>
    </fill>
    <fill>
      <patternFill patternType="solid">
        <fgColor indexed="45"/>
        <bgColor indexed="64"/>
      </patternFill>
    </fill>
    <fill>
      <patternFill patternType="solid">
        <fgColor rgb="FF00FFFF"/>
        <bgColor indexed="64"/>
      </patternFill>
    </fill>
    <fill>
      <patternFill patternType="solid">
        <fgColor rgb="FFCCFFFF"/>
        <bgColor indexed="64"/>
      </patternFill>
    </fill>
    <fill>
      <patternFill patternType="solid">
        <fgColor rgb="FFFFFF99"/>
        <bgColor indexed="64"/>
      </patternFill>
    </fill>
    <fill>
      <patternFill patternType="solid">
        <fgColor theme="7" tint="0.79998168889431442"/>
        <bgColor indexed="64"/>
      </patternFill>
    </fill>
    <fill>
      <patternFill patternType="solid">
        <fgColor rgb="FFFF66FF"/>
        <bgColor indexed="64"/>
      </patternFill>
    </fill>
    <fill>
      <patternFill patternType="solid">
        <fgColor theme="7" tint="0.59999389629810485"/>
        <bgColor indexed="64"/>
      </patternFill>
    </fill>
    <fill>
      <patternFill patternType="solid">
        <fgColor rgb="FF66FFFF"/>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FFCC66"/>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2" tint="-9.9978637043366805E-2"/>
        <bgColor indexed="64"/>
      </patternFill>
    </fill>
    <fill>
      <patternFill patternType="solid">
        <fgColor rgb="FF66FF66"/>
        <bgColor indexed="64"/>
      </patternFill>
    </fill>
    <fill>
      <patternFill patternType="solid">
        <fgColor rgb="FF66FF99"/>
        <bgColor indexed="64"/>
      </patternFill>
    </fill>
    <fill>
      <patternFill patternType="solid">
        <fgColor theme="0" tint="-0.249977111117893"/>
        <bgColor indexed="64"/>
      </patternFill>
    </fill>
    <fill>
      <patternFill patternType="solid">
        <fgColor rgb="FF003399"/>
        <bgColor indexed="64"/>
      </patternFill>
    </fill>
    <fill>
      <patternFill patternType="solid">
        <fgColor rgb="FF003300"/>
        <bgColor indexed="64"/>
      </patternFill>
    </fill>
    <fill>
      <patternFill patternType="solid">
        <fgColor rgb="FF62BA56"/>
        <bgColor indexed="64"/>
      </patternFill>
    </fill>
    <fill>
      <patternFill patternType="solid">
        <fgColor rgb="FFFFFFFF"/>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rgb="FF339933"/>
        <bgColor indexed="64"/>
      </patternFill>
    </fill>
    <fill>
      <patternFill patternType="solid">
        <fgColor theme="3" tint="0.59999389629810485"/>
        <bgColor indexed="64"/>
      </patternFill>
    </fill>
    <fill>
      <patternFill patternType="solid">
        <fgColor rgb="FF000099"/>
        <bgColor indexed="64"/>
      </patternFill>
    </fill>
    <fill>
      <patternFill patternType="solid">
        <fgColor rgb="FFFFFF66"/>
        <bgColor indexed="64"/>
      </patternFill>
    </fill>
    <fill>
      <patternFill patternType="solid">
        <fgColor theme="0" tint="-0.14999847407452621"/>
        <bgColor indexed="64"/>
      </patternFill>
    </fill>
    <fill>
      <patternFill patternType="solid">
        <fgColor theme="1"/>
        <bgColor indexed="64"/>
      </patternFill>
    </fill>
    <fill>
      <patternFill patternType="solid">
        <fgColor rgb="FFFFFF00"/>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8" tint="0.59999389629810485"/>
        <bgColor indexed="64"/>
      </patternFill>
    </fill>
    <fill>
      <patternFill patternType="solid">
        <fgColor rgb="FF00B0F0"/>
        <bgColor indexed="64"/>
      </patternFill>
    </fill>
    <fill>
      <patternFill patternType="solid">
        <fgColor rgb="FF21B2C9"/>
        <bgColor indexed="64"/>
      </patternFill>
    </fill>
    <fill>
      <patternFill patternType="gray0625">
        <fgColor indexed="8"/>
        <bgColor theme="4" tint="0.59999389629810485"/>
      </patternFill>
    </fill>
    <fill>
      <patternFill patternType="solid">
        <fgColor rgb="FFF2F2F2"/>
        <bgColor rgb="FF000000"/>
      </patternFill>
    </fill>
    <fill>
      <patternFill patternType="solid">
        <fgColor theme="0" tint="-0.14999847407452621"/>
        <bgColor theme="4" tint="0.79998168889431442"/>
      </patternFill>
    </fill>
    <fill>
      <patternFill patternType="solid">
        <fgColor theme="0"/>
        <bgColor indexed="64"/>
      </patternFill>
    </fill>
    <fill>
      <patternFill patternType="solid">
        <fgColor rgb="FFE6E17A"/>
        <bgColor indexed="64"/>
      </patternFill>
    </fill>
    <fill>
      <patternFill patternType="solid">
        <fgColor rgb="FF006600"/>
        <bgColor indexed="64"/>
      </patternFill>
    </fill>
    <fill>
      <patternFill patternType="solid">
        <fgColor theme="3" tint="-0.249977111117893"/>
        <bgColor indexed="64"/>
      </patternFill>
    </fill>
    <fill>
      <patternFill patternType="solid">
        <fgColor theme="7" tint="-0.249977111117893"/>
        <bgColor indexed="64"/>
      </patternFill>
    </fill>
    <fill>
      <patternFill patternType="solid">
        <fgColor theme="2" tint="-0.89999084444715716"/>
        <bgColor indexed="64"/>
      </patternFill>
    </fill>
    <fill>
      <patternFill patternType="solid">
        <fgColor rgb="FFC00000"/>
        <bgColor indexed="64"/>
      </patternFill>
    </fill>
    <fill>
      <patternFill patternType="solid">
        <fgColor theme="0" tint="-0.34998626667073579"/>
        <bgColor indexed="64"/>
      </patternFill>
    </fill>
    <fill>
      <patternFill patternType="solid">
        <fgColor theme="1" tint="0.14999847407452621"/>
        <bgColor indexed="64"/>
      </patternFill>
    </fill>
    <fill>
      <patternFill patternType="solid">
        <fgColor theme="6" tint="0.39997558519241921"/>
        <bgColor indexed="64"/>
      </patternFill>
    </fill>
    <fill>
      <patternFill patternType="solid">
        <fgColor rgb="FFAEF09E"/>
        <bgColor indexed="64"/>
      </patternFill>
    </fill>
    <fill>
      <patternFill patternType="solid">
        <fgColor theme="5" tint="-0.499984740745262"/>
        <bgColor indexed="64"/>
      </patternFill>
    </fill>
  </fills>
  <borders count="82">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right/>
      <top/>
      <bottom style="double">
        <color indexed="64"/>
      </bottom>
      <diagonal/>
    </border>
    <border>
      <left/>
      <right/>
      <top/>
      <bottom style="thick">
        <color indexed="64"/>
      </bottom>
      <diagonal/>
    </border>
    <border>
      <left/>
      <right/>
      <top style="double">
        <color indexed="64"/>
      </top>
      <bottom style="thick">
        <color indexed="64"/>
      </bottom>
      <diagonal/>
    </border>
    <border>
      <left style="thin">
        <color indexed="8"/>
      </left>
      <right/>
      <top style="thin">
        <color indexed="8"/>
      </top>
      <bottom/>
      <diagonal/>
    </border>
    <border>
      <left style="thin">
        <color indexed="65"/>
      </left>
      <right/>
      <top style="thin">
        <color indexed="8"/>
      </top>
      <bottom/>
      <diagonal/>
    </border>
    <border>
      <left style="thin">
        <color indexed="65"/>
      </left>
      <right style="thin">
        <color indexed="8"/>
      </right>
      <top style="thin">
        <color indexed="8"/>
      </top>
      <bottom/>
      <diagonal/>
    </border>
    <border>
      <left style="thin">
        <color indexed="8"/>
      </left>
      <right/>
      <top style="thin">
        <color indexed="8"/>
      </top>
      <bottom style="thin">
        <color indexed="8"/>
      </bottom>
      <diagonal/>
    </border>
    <border>
      <left style="thin">
        <color indexed="65"/>
      </left>
      <right/>
      <top style="thin">
        <color indexed="8"/>
      </top>
      <bottom style="thin">
        <color indexed="8"/>
      </bottom>
      <diagonal/>
    </border>
    <border>
      <left/>
      <right style="thin">
        <color indexed="8"/>
      </right>
      <top style="thin">
        <color indexed="8"/>
      </top>
      <bottom/>
      <diagonal/>
    </border>
    <border>
      <left/>
      <right style="thin">
        <color indexed="8"/>
      </right>
      <top style="thin">
        <color indexed="8"/>
      </top>
      <bottom style="thin">
        <color indexed="8"/>
      </bottom>
      <diagonal/>
    </border>
    <border>
      <left/>
      <right/>
      <top style="thin">
        <color indexed="8"/>
      </top>
      <bottom/>
      <diagonal/>
    </border>
    <border>
      <left/>
      <right/>
      <top style="thin">
        <color indexed="8"/>
      </top>
      <bottom style="thin">
        <color indexed="8"/>
      </bottom>
      <diagonal/>
    </border>
    <border>
      <left style="medium">
        <color rgb="FFFFFFFF"/>
      </left>
      <right/>
      <top style="thick">
        <color rgb="FF000000"/>
      </top>
      <bottom style="double">
        <color indexed="64"/>
      </bottom>
      <diagonal/>
    </border>
    <border>
      <left/>
      <right/>
      <top style="thick">
        <color rgb="FF000000"/>
      </top>
      <bottom style="double">
        <color indexed="64"/>
      </bottom>
      <diagonal/>
    </border>
    <border>
      <left/>
      <right/>
      <top/>
      <bottom style="medium">
        <color rgb="FFFFFFFF"/>
      </bottom>
      <diagonal/>
    </border>
    <border>
      <left style="thin">
        <color indexed="8"/>
      </left>
      <right/>
      <top style="thin">
        <color indexed="8"/>
      </top>
      <bottom style="thin">
        <color theme="0"/>
      </bottom>
      <diagonal/>
    </border>
    <border>
      <left style="thin">
        <color indexed="8"/>
      </left>
      <right/>
      <top style="thin">
        <color theme="0"/>
      </top>
      <bottom style="thin">
        <color theme="0"/>
      </bottom>
      <diagonal/>
    </border>
    <border>
      <left style="thin">
        <color indexed="8"/>
      </left>
      <right/>
      <top style="thin">
        <color theme="0"/>
      </top>
      <bottom style="double">
        <color indexed="64"/>
      </bottom>
      <diagonal/>
    </border>
    <border>
      <left style="thin">
        <color indexed="8"/>
      </left>
      <right/>
      <top/>
      <bottom style="double">
        <color indexed="64"/>
      </bottom>
      <diagonal/>
    </border>
    <border>
      <left/>
      <right style="thin">
        <color indexed="8"/>
      </right>
      <top/>
      <bottom style="double">
        <color indexed="64"/>
      </bottom>
      <diagonal/>
    </border>
    <border>
      <left style="thin">
        <color indexed="8"/>
      </left>
      <right/>
      <top style="thin">
        <color theme="0"/>
      </top>
      <bottom/>
      <diagonal/>
    </border>
    <border>
      <left style="thin">
        <color indexed="8"/>
      </left>
      <right/>
      <top style="thin">
        <color indexed="8"/>
      </top>
      <bottom style="thin">
        <color indexed="64"/>
      </bottom>
      <diagonal/>
    </border>
    <border>
      <left/>
      <right/>
      <top style="medium">
        <color rgb="FFFFFFFF"/>
      </top>
      <bottom style="double">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medium">
        <color indexed="64"/>
      </bottom>
      <diagonal/>
    </border>
    <border>
      <left/>
      <right/>
      <top style="double">
        <color indexed="64"/>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style="double">
        <color indexed="64"/>
      </bottom>
      <diagonal/>
    </border>
    <border>
      <left/>
      <right/>
      <top/>
      <bottom style="medium">
        <color indexed="64"/>
      </bottom>
      <diagonal/>
    </border>
    <border>
      <left/>
      <right/>
      <top style="thin">
        <color theme="0" tint="-0.499984740745262"/>
      </top>
      <bottom style="medium">
        <color indexed="64"/>
      </bottom>
      <diagonal/>
    </border>
    <border>
      <left/>
      <right/>
      <top style="double">
        <color indexed="64"/>
      </top>
      <bottom style="medium">
        <color theme="0"/>
      </bottom>
      <diagonal/>
    </border>
    <border>
      <left/>
      <right/>
      <top style="medium">
        <color theme="0"/>
      </top>
      <bottom style="medium">
        <color theme="0"/>
      </bottom>
      <diagonal/>
    </border>
    <border>
      <left/>
      <right/>
      <top style="medium">
        <color theme="0"/>
      </top>
      <bottom style="double">
        <color indexed="64"/>
      </bottom>
      <diagonal/>
    </border>
    <border>
      <left/>
      <right/>
      <top/>
      <bottom style="medium">
        <color theme="0"/>
      </bottom>
      <diagonal/>
    </border>
    <border>
      <left/>
      <right/>
      <top/>
      <bottom style="thin">
        <color theme="0" tint="-0.499984740745262"/>
      </bottom>
      <diagonal/>
    </border>
    <border>
      <left style="medium">
        <color rgb="FFFFFFFF"/>
      </left>
      <right/>
      <top style="thick">
        <color rgb="FF000000"/>
      </top>
      <bottom/>
      <diagonal/>
    </border>
    <border>
      <left style="medium">
        <color rgb="FFFFFFFF"/>
      </left>
      <right/>
      <top/>
      <bottom style="double">
        <color indexed="64"/>
      </bottom>
      <diagonal/>
    </border>
    <border>
      <left/>
      <right/>
      <top style="thick">
        <color rgb="FF000000"/>
      </top>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medium">
        <color indexed="64"/>
      </bottom>
      <diagonal/>
    </border>
    <border>
      <left style="medium">
        <color indexed="64"/>
      </left>
      <right style="medium">
        <color indexed="64"/>
      </right>
      <top/>
      <bottom/>
      <diagonal/>
    </border>
    <border>
      <left style="thin">
        <color indexed="64"/>
      </left>
      <right/>
      <top/>
      <bottom style="thin">
        <color indexed="64"/>
      </bottom>
      <diagonal/>
    </border>
    <border>
      <left style="medium">
        <color indexed="64"/>
      </left>
      <right/>
      <top/>
      <bottom style="thin">
        <color indexed="64"/>
      </bottom>
      <diagonal/>
    </border>
    <border>
      <left/>
      <right/>
      <top/>
      <bottom style="medium">
        <color rgb="FF808080"/>
      </bottom>
      <diagonal/>
    </border>
  </borders>
  <cellStyleXfs count="4">
    <xf numFmtId="0" fontId="0" fillId="0" borderId="0"/>
    <xf numFmtId="9" fontId="1" fillId="0" borderId="0" applyFont="0" applyFill="0" applyBorder="0" applyAlignment="0" applyProtection="0"/>
    <xf numFmtId="0" fontId="31" fillId="0" borderId="0" applyNumberFormat="0" applyFill="0" applyBorder="0" applyAlignment="0" applyProtection="0"/>
    <xf numFmtId="44" fontId="66" fillId="0" borderId="0" applyFont="0" applyFill="0" applyBorder="0" applyAlignment="0" applyProtection="0"/>
  </cellStyleXfs>
  <cellXfs count="467">
    <xf numFmtId="0" fontId="0" fillId="0" borderId="0" xfId="0"/>
    <xf numFmtId="0" fontId="2" fillId="0" borderId="0" xfId="0" applyFont="1"/>
    <xf numFmtId="0" fontId="3" fillId="0" borderId="0" xfId="0" applyFont="1"/>
    <xf numFmtId="0" fontId="2" fillId="2" borderId="1" xfId="0" applyFont="1" applyFill="1" applyBorder="1"/>
    <xf numFmtId="0" fontId="3" fillId="2" borderId="2" xfId="0" applyFont="1" applyFill="1" applyBorder="1" applyAlignment="1">
      <alignment horizontal="right"/>
    </xf>
    <xf numFmtId="0" fontId="2" fillId="3" borderId="3" xfId="0" applyFont="1" applyFill="1" applyBorder="1" applyAlignment="1">
      <alignment horizontal="center"/>
    </xf>
    <xf numFmtId="0" fontId="2" fillId="3" borderId="4" xfId="0" applyFont="1" applyFill="1" applyBorder="1" applyAlignment="1">
      <alignment horizontal="center"/>
    </xf>
    <xf numFmtId="0" fontId="2" fillId="2" borderId="2" xfId="0" applyFont="1" applyFill="1" applyBorder="1"/>
    <xf numFmtId="0" fontId="2" fillId="0" borderId="0" xfId="0" applyFont="1" applyBorder="1"/>
    <xf numFmtId="0" fontId="2" fillId="3" borderId="0" xfId="0" applyFont="1" applyFill="1" applyBorder="1"/>
    <xf numFmtId="0" fontId="2" fillId="3" borderId="7" xfId="0" applyFont="1" applyFill="1" applyBorder="1"/>
    <xf numFmtId="0" fontId="2" fillId="3" borderId="11" xfId="0" applyFont="1" applyFill="1" applyBorder="1"/>
    <xf numFmtId="0" fontId="2" fillId="3" borderId="3" xfId="0" quotePrefix="1" applyFont="1" applyFill="1" applyBorder="1" applyAlignment="1">
      <alignment horizontal="center"/>
    </xf>
    <xf numFmtId="0" fontId="3" fillId="3" borderId="12" xfId="0" applyFont="1" applyFill="1" applyBorder="1"/>
    <xf numFmtId="0" fontId="3" fillId="3" borderId="13" xfId="0" applyFont="1" applyFill="1" applyBorder="1"/>
    <xf numFmtId="0" fontId="3" fillId="3" borderId="14" xfId="0" applyFont="1" applyFill="1" applyBorder="1"/>
    <xf numFmtId="0" fontId="2" fillId="3" borderId="15" xfId="0" applyFont="1" applyFill="1" applyBorder="1"/>
    <xf numFmtId="0" fontId="2" fillId="3" borderId="15" xfId="0" applyFont="1" applyFill="1" applyBorder="1" applyAlignment="1">
      <alignment horizontal="center"/>
    </xf>
    <xf numFmtId="0" fontId="2" fillId="3" borderId="0" xfId="0" applyFont="1" applyFill="1" applyAlignment="1">
      <alignment horizontal="center"/>
    </xf>
    <xf numFmtId="0" fontId="2" fillId="3" borderId="4" xfId="0" applyFont="1" applyFill="1" applyBorder="1"/>
    <xf numFmtId="0" fontId="2" fillId="2" borderId="2" xfId="0" applyFont="1" applyFill="1" applyBorder="1" applyAlignment="1">
      <alignment horizontal="right"/>
    </xf>
    <xf numFmtId="0" fontId="3" fillId="2" borderId="2" xfId="0" applyFont="1" applyFill="1" applyBorder="1"/>
    <xf numFmtId="0" fontId="2" fillId="2" borderId="0" xfId="0" applyFont="1" applyFill="1" applyBorder="1"/>
    <xf numFmtId="0" fontId="2" fillId="2" borderId="7" xfId="0" applyFont="1" applyFill="1" applyBorder="1"/>
    <xf numFmtId="0" fontId="2" fillId="3" borderId="6" xfId="0" quotePrefix="1" applyFont="1" applyFill="1" applyBorder="1" applyAlignment="1">
      <alignment horizontal="center"/>
    </xf>
    <xf numFmtId="0" fontId="2" fillId="0" borderId="10" xfId="0" applyFont="1" applyBorder="1"/>
    <xf numFmtId="0" fontId="2" fillId="3" borderId="15" xfId="0" applyFont="1" applyFill="1" applyBorder="1" applyAlignment="1">
      <alignment horizontal="center" wrapText="1"/>
    </xf>
    <xf numFmtId="0" fontId="6" fillId="0" borderId="0" xfId="0" applyFont="1"/>
    <xf numFmtId="0" fontId="4" fillId="0" borderId="0" xfId="0" applyFont="1"/>
    <xf numFmtId="0" fontId="6" fillId="2" borderId="2" xfId="0" applyFont="1" applyFill="1" applyBorder="1"/>
    <xf numFmtId="0" fontId="6" fillId="2" borderId="2" xfId="0" applyFont="1" applyFill="1" applyBorder="1" applyAlignment="1">
      <alignment horizontal="center"/>
    </xf>
    <xf numFmtId="0" fontId="6" fillId="0" borderId="0" xfId="0" applyFont="1" applyAlignment="1">
      <alignment horizontal="center"/>
    </xf>
    <xf numFmtId="0" fontId="6" fillId="0" borderId="0" xfId="0" applyFont="1" applyBorder="1" applyAlignment="1">
      <alignment horizontal="center"/>
    </xf>
    <xf numFmtId="0" fontId="6" fillId="0" borderId="16" xfId="0" applyFont="1" applyBorder="1" applyAlignment="1">
      <alignment horizontal="center"/>
    </xf>
    <xf numFmtId="0" fontId="7" fillId="4" borderId="4" xfId="0" applyFont="1" applyFill="1" applyBorder="1"/>
    <xf numFmtId="0" fontId="7" fillId="5" borderId="2" xfId="0" applyFont="1" applyFill="1" applyBorder="1"/>
    <xf numFmtId="0" fontId="8" fillId="5" borderId="5" xfId="0" applyFont="1" applyFill="1" applyBorder="1" applyAlignment="1">
      <alignment horizontal="center"/>
    </xf>
    <xf numFmtId="0" fontId="7" fillId="4" borderId="2" xfId="0" applyFont="1" applyFill="1" applyBorder="1"/>
    <xf numFmtId="0" fontId="7" fillId="5" borderId="6" xfId="0" quotePrefix="1" applyFont="1" applyFill="1" applyBorder="1" applyAlignment="1">
      <alignment horizontal="center"/>
    </xf>
    <xf numFmtId="0" fontId="7" fillId="6" borderId="2" xfId="0" applyFont="1" applyFill="1" applyBorder="1" applyAlignment="1">
      <alignment horizontal="center"/>
    </xf>
    <xf numFmtId="0" fontId="7" fillId="4" borderId="2" xfId="0" applyFont="1" applyFill="1" applyBorder="1" applyAlignment="1">
      <alignment horizontal="center"/>
    </xf>
    <xf numFmtId="0" fontId="7" fillId="3" borderId="12" xfId="0" applyFont="1" applyFill="1" applyBorder="1"/>
    <xf numFmtId="0" fontId="7" fillId="3" borderId="13" xfId="0" applyFont="1" applyFill="1" applyBorder="1" applyAlignment="1">
      <alignment horizontal="center"/>
    </xf>
    <xf numFmtId="0" fontId="7" fillId="2" borderId="2" xfId="0" applyFont="1" applyFill="1" applyBorder="1"/>
    <xf numFmtId="0" fontId="7" fillId="7" borderId="2" xfId="0" applyFont="1" applyFill="1" applyBorder="1" applyAlignment="1">
      <alignment horizontal="center"/>
    </xf>
    <xf numFmtId="0" fontId="7" fillId="2" borderId="2" xfId="0" applyFont="1" applyFill="1" applyBorder="1" applyAlignment="1">
      <alignment horizontal="center"/>
    </xf>
    <xf numFmtId="0" fontId="7" fillId="7" borderId="2" xfId="0" applyFont="1" applyFill="1" applyBorder="1" applyAlignment="1">
      <alignment horizontal="left"/>
    </xf>
    <xf numFmtId="0" fontId="7" fillId="0" borderId="0" xfId="0" applyFont="1"/>
    <xf numFmtId="0" fontId="7" fillId="3" borderId="2" xfId="0" applyFont="1" applyFill="1" applyBorder="1" applyAlignment="1">
      <alignment horizontal="center"/>
    </xf>
    <xf numFmtId="0" fontId="7" fillId="3" borderId="2" xfId="0" quotePrefix="1" applyFont="1" applyFill="1" applyBorder="1" applyAlignment="1">
      <alignment horizontal="center"/>
    </xf>
    <xf numFmtId="0" fontId="7" fillId="2" borderId="1" xfId="0" applyFont="1" applyFill="1" applyBorder="1" applyAlignment="1">
      <alignment horizontal="center"/>
    </xf>
    <xf numFmtId="0" fontId="7" fillId="2" borderId="2" xfId="0" applyFont="1" applyFill="1" applyBorder="1" applyAlignment="1">
      <alignment horizontal="right"/>
    </xf>
    <xf numFmtId="164" fontId="7" fillId="2" borderId="2" xfId="0" applyNumberFormat="1" applyFont="1" applyFill="1" applyBorder="1" applyAlignment="1">
      <alignment horizontal="center"/>
    </xf>
    <xf numFmtId="0" fontId="7" fillId="8" borderId="12" xfId="0" applyFont="1" applyFill="1" applyBorder="1"/>
    <xf numFmtId="164" fontId="7" fillId="9" borderId="2" xfId="0" applyNumberFormat="1" applyFont="1" applyFill="1" applyBorder="1" applyAlignment="1">
      <alignment horizontal="center"/>
    </xf>
    <xf numFmtId="0" fontId="7" fillId="3" borderId="14" xfId="0" applyFont="1" applyFill="1" applyBorder="1" applyAlignment="1">
      <alignment horizontal="center"/>
    </xf>
    <xf numFmtId="0" fontId="7" fillId="3" borderId="6" xfId="0" quotePrefix="1" applyFont="1" applyFill="1" applyBorder="1" applyAlignment="1">
      <alignment horizontal="center"/>
    </xf>
    <xf numFmtId="0" fontId="7" fillId="3" borderId="3" xfId="0" quotePrefix="1" applyFont="1" applyFill="1" applyBorder="1" applyAlignment="1">
      <alignment horizontal="center"/>
    </xf>
    <xf numFmtId="0" fontId="7" fillId="2" borderId="1" xfId="0" applyFont="1" applyFill="1" applyBorder="1"/>
    <xf numFmtId="0" fontId="7" fillId="2" borderId="3" xfId="0" applyFont="1" applyFill="1" applyBorder="1" applyAlignment="1">
      <alignment horizontal="center"/>
    </xf>
    <xf numFmtId="0" fontId="7" fillId="8" borderId="14" xfId="0" applyFont="1" applyFill="1" applyBorder="1" applyAlignment="1">
      <alignment horizontal="center"/>
    </xf>
    <xf numFmtId="0" fontId="7" fillId="8" borderId="13" xfId="0" applyFont="1" applyFill="1" applyBorder="1" applyAlignment="1">
      <alignment horizontal="center"/>
    </xf>
    <xf numFmtId="0" fontId="7" fillId="9" borderId="3" xfId="0" applyFont="1" applyFill="1" applyBorder="1"/>
    <xf numFmtId="0" fontId="7" fillId="9" borderId="2" xfId="0" applyFont="1" applyFill="1" applyBorder="1" applyAlignment="1">
      <alignment horizontal="center"/>
    </xf>
    <xf numFmtId="0" fontId="7" fillId="9" borderId="15" xfId="0" applyFont="1" applyFill="1" applyBorder="1"/>
    <xf numFmtId="0" fontId="7" fillId="3" borderId="17" xfId="0" quotePrefix="1" applyFont="1" applyFill="1" applyBorder="1" applyAlignment="1">
      <alignment horizontal="center"/>
    </xf>
    <xf numFmtId="0" fontId="7" fillId="4" borderId="2" xfId="0" applyFont="1" applyFill="1" applyBorder="1" applyAlignment="1">
      <alignment horizontal="right"/>
    </xf>
    <xf numFmtId="0" fontId="8" fillId="10" borderId="5" xfId="0" applyFont="1" applyFill="1" applyBorder="1" applyAlignment="1">
      <alignment horizontal="center"/>
    </xf>
    <xf numFmtId="0" fontId="7" fillId="10" borderId="6" xfId="0" applyFont="1" applyFill="1" applyBorder="1" applyAlignment="1">
      <alignment horizontal="center"/>
    </xf>
    <xf numFmtId="0" fontId="7" fillId="10" borderId="6" xfId="0" quotePrefix="1" applyFont="1" applyFill="1" applyBorder="1" applyAlignment="1">
      <alignment horizontal="center"/>
    </xf>
    <xf numFmtId="0" fontId="7" fillId="10" borderId="3" xfId="0" quotePrefix="1" applyFont="1" applyFill="1" applyBorder="1" applyAlignment="1">
      <alignment horizontal="center"/>
    </xf>
    <xf numFmtId="0" fontId="7" fillId="11" borderId="2" xfId="0" applyFont="1" applyFill="1" applyBorder="1" applyAlignment="1">
      <alignment horizontal="center"/>
    </xf>
    <xf numFmtId="0" fontId="7" fillId="12" borderId="2" xfId="0" applyFont="1" applyFill="1" applyBorder="1" applyAlignment="1">
      <alignment horizontal="center"/>
    </xf>
    <xf numFmtId="0" fontId="6" fillId="0" borderId="0" xfId="0" applyFont="1" applyFill="1" applyAlignment="1">
      <alignment horizontal="center"/>
    </xf>
    <xf numFmtId="164" fontId="7" fillId="2" borderId="12" xfId="0" applyNumberFormat="1" applyFont="1" applyFill="1" applyBorder="1" applyAlignment="1">
      <alignment horizontal="center"/>
    </xf>
    <xf numFmtId="0" fontId="6" fillId="0" borderId="0" xfId="0" applyFont="1" applyFill="1" applyBorder="1" applyAlignment="1">
      <alignment horizontal="center"/>
    </xf>
    <xf numFmtId="0" fontId="7" fillId="0" borderId="0" xfId="0" applyFont="1" applyFill="1" applyBorder="1" applyAlignment="1">
      <alignment horizontal="center"/>
    </xf>
    <xf numFmtId="164" fontId="7" fillId="0" borderId="0" xfId="0" applyNumberFormat="1" applyFont="1" applyFill="1" applyBorder="1" applyAlignment="1">
      <alignment horizontal="center"/>
    </xf>
    <xf numFmtId="9" fontId="7" fillId="0" borderId="0" xfId="1" applyFont="1" applyFill="1" applyBorder="1" applyAlignment="1">
      <alignment horizontal="center"/>
    </xf>
    <xf numFmtId="0" fontId="7" fillId="8" borderId="2" xfId="0" applyFont="1" applyFill="1" applyBorder="1" applyAlignment="1">
      <alignment horizontal="center"/>
    </xf>
    <xf numFmtId="165" fontId="7" fillId="4" borderId="2" xfId="0" applyNumberFormat="1" applyFont="1" applyFill="1" applyBorder="1" applyAlignment="1">
      <alignment horizontal="center"/>
    </xf>
    <xf numFmtId="165" fontId="7" fillId="11" borderId="2" xfId="0" applyNumberFormat="1" applyFont="1" applyFill="1" applyBorder="1" applyAlignment="1">
      <alignment horizontal="center"/>
    </xf>
    <xf numFmtId="165" fontId="7" fillId="13" borderId="2" xfId="0" applyNumberFormat="1" applyFont="1" applyFill="1" applyBorder="1" applyAlignment="1">
      <alignment horizontal="center"/>
    </xf>
    <xf numFmtId="0" fontId="2" fillId="14" borderId="4" xfId="0" applyFont="1" applyFill="1" applyBorder="1"/>
    <xf numFmtId="0" fontId="2" fillId="14" borderId="2" xfId="0" applyFont="1" applyFill="1" applyBorder="1"/>
    <xf numFmtId="164" fontId="7" fillId="14" borderId="2" xfId="0" applyNumberFormat="1" applyFont="1" applyFill="1" applyBorder="1" applyAlignment="1">
      <alignment horizontal="center"/>
    </xf>
    <xf numFmtId="2" fontId="7" fillId="4" borderId="2" xfId="0" applyNumberFormat="1" applyFont="1" applyFill="1" applyBorder="1" applyAlignment="1">
      <alignment horizontal="center"/>
    </xf>
    <xf numFmtId="165" fontId="7" fillId="15" borderId="2" xfId="0" applyNumberFormat="1" applyFont="1" applyFill="1" applyBorder="1" applyAlignment="1">
      <alignment horizontal="center"/>
    </xf>
    <xf numFmtId="0" fontId="7" fillId="16" borderId="2" xfId="0" applyFont="1" applyFill="1" applyBorder="1" applyAlignment="1">
      <alignment horizontal="center"/>
    </xf>
    <xf numFmtId="165" fontId="7" fillId="16" borderId="2" xfId="0" applyNumberFormat="1" applyFont="1" applyFill="1" applyBorder="1" applyAlignment="1">
      <alignment horizontal="center"/>
    </xf>
    <xf numFmtId="0" fontId="4" fillId="0" borderId="0" xfId="0" applyFont="1" applyBorder="1" applyAlignment="1">
      <alignment horizontal="left"/>
    </xf>
    <xf numFmtId="0" fontId="7" fillId="0" borderId="0" xfId="0" applyFont="1" applyAlignment="1">
      <alignment horizontal="center"/>
    </xf>
    <xf numFmtId="0" fontId="7" fillId="3" borderId="3" xfId="0" applyFont="1" applyFill="1" applyBorder="1" applyAlignment="1">
      <alignment horizontal="center"/>
    </xf>
    <xf numFmtId="0" fontId="7" fillId="3" borderId="4" xfId="0" applyFont="1" applyFill="1" applyBorder="1" applyAlignment="1">
      <alignment horizontal="center"/>
    </xf>
    <xf numFmtId="0" fontId="6" fillId="0" borderId="12" xfId="0" applyFont="1" applyBorder="1" applyAlignment="1">
      <alignment horizontal="center"/>
    </xf>
    <xf numFmtId="0" fontId="6" fillId="0" borderId="13" xfId="0" applyFont="1" applyBorder="1" applyAlignment="1">
      <alignment horizontal="center"/>
    </xf>
    <xf numFmtId="0" fontId="6" fillId="0" borderId="14" xfId="0" applyFont="1" applyBorder="1" applyAlignment="1">
      <alignment horizontal="center"/>
    </xf>
    <xf numFmtId="166" fontId="6" fillId="0" borderId="12" xfId="0" applyNumberFormat="1" applyFont="1" applyBorder="1" applyAlignment="1">
      <alignment horizontal="center"/>
    </xf>
    <xf numFmtId="166" fontId="2" fillId="0" borderId="16" xfId="0" applyNumberFormat="1" applyFont="1" applyBorder="1"/>
    <xf numFmtId="0" fontId="7" fillId="0" borderId="0" xfId="0" applyFont="1" applyBorder="1" applyAlignment="1">
      <alignment horizontal="right"/>
    </xf>
    <xf numFmtId="0" fontId="7" fillId="17" borderId="12" xfId="0" applyFont="1" applyFill="1" applyBorder="1"/>
    <xf numFmtId="0" fontId="7" fillId="17" borderId="13" xfId="0" applyFont="1" applyFill="1" applyBorder="1" applyAlignment="1">
      <alignment horizontal="center"/>
    </xf>
    <xf numFmtId="0" fontId="7" fillId="17" borderId="14" xfId="0" applyFont="1" applyFill="1" applyBorder="1" applyAlignment="1">
      <alignment horizontal="center"/>
    </xf>
    <xf numFmtId="0" fontId="7" fillId="17" borderId="15" xfId="0" applyFont="1" applyFill="1" applyBorder="1"/>
    <xf numFmtId="0" fontId="7" fillId="17" borderId="15" xfId="0" applyFont="1" applyFill="1" applyBorder="1" applyAlignment="1">
      <alignment horizontal="center"/>
    </xf>
    <xf numFmtId="0" fontId="7" fillId="17" borderId="0" xfId="0" applyFont="1" applyFill="1" applyAlignment="1">
      <alignment horizontal="center"/>
    </xf>
    <xf numFmtId="0" fontId="7" fillId="17" borderId="4" xfId="0" applyFont="1" applyFill="1" applyBorder="1"/>
    <xf numFmtId="0" fontId="7" fillId="17" borderId="4" xfId="0" applyFont="1" applyFill="1" applyBorder="1" applyAlignment="1">
      <alignment horizontal="center"/>
    </xf>
    <xf numFmtId="0" fontId="6" fillId="18" borderId="2" xfId="0" applyFont="1" applyFill="1" applyBorder="1"/>
    <xf numFmtId="0" fontId="6" fillId="18" borderId="2" xfId="0" applyFont="1" applyFill="1" applyBorder="1" applyAlignment="1">
      <alignment horizontal="center"/>
    </xf>
    <xf numFmtId="0" fontId="6" fillId="0" borderId="0" xfId="0" applyFont="1" applyFill="1" applyBorder="1"/>
    <xf numFmtId="166" fontId="6" fillId="0" borderId="0" xfId="0" applyNumberFormat="1" applyFont="1" applyBorder="1" applyAlignment="1">
      <alignment horizontal="center"/>
    </xf>
    <xf numFmtId="0" fontId="8" fillId="0" borderId="0" xfId="0" applyFont="1"/>
    <xf numFmtId="0" fontId="11" fillId="19" borderId="0" xfId="0" applyFont="1" applyFill="1" applyAlignment="1">
      <alignment vertical="center"/>
    </xf>
    <xf numFmtId="0" fontId="8" fillId="19" borderId="0" xfId="0" applyFont="1" applyFill="1" applyAlignment="1">
      <alignment horizontal="center"/>
    </xf>
    <xf numFmtId="0" fontId="7" fillId="0" borderId="12" xfId="0" applyFont="1" applyFill="1" applyBorder="1"/>
    <xf numFmtId="0" fontId="7" fillId="0" borderId="13" xfId="0" applyFont="1" applyFill="1" applyBorder="1" applyAlignment="1">
      <alignment horizontal="center"/>
    </xf>
    <xf numFmtId="165" fontId="7" fillId="0" borderId="0" xfId="0" applyNumberFormat="1" applyFont="1" applyFill="1" applyBorder="1" applyAlignment="1">
      <alignment horizontal="center"/>
    </xf>
    <xf numFmtId="0" fontId="7" fillId="3" borderId="12" xfId="0" applyFont="1" applyFill="1" applyBorder="1" applyAlignment="1">
      <alignment vertical="center"/>
    </xf>
    <xf numFmtId="0" fontId="7" fillId="14" borderId="4" xfId="0" applyFont="1" applyFill="1" applyBorder="1" applyAlignment="1">
      <alignment horizontal="left"/>
    </xf>
    <xf numFmtId="0" fontId="7" fillId="0" borderId="0" xfId="0" applyFont="1" applyBorder="1"/>
    <xf numFmtId="0" fontId="7" fillId="0" borderId="2" xfId="0" applyFont="1" applyBorder="1" applyAlignment="1">
      <alignment horizontal="right"/>
    </xf>
    <xf numFmtId="0" fontId="8" fillId="0" borderId="12" xfId="0" applyFont="1" applyBorder="1" applyAlignment="1">
      <alignment horizontal="center"/>
    </xf>
    <xf numFmtId="0" fontId="8" fillId="0" borderId="13" xfId="0" applyFont="1" applyBorder="1" applyAlignment="1">
      <alignment horizontal="center"/>
    </xf>
    <xf numFmtId="0" fontId="8" fillId="0" borderId="14" xfId="0" applyFont="1" applyBorder="1" applyAlignment="1">
      <alignment horizontal="center"/>
    </xf>
    <xf numFmtId="0" fontId="8" fillId="0" borderId="0" xfId="0" applyFont="1" applyBorder="1" applyAlignment="1">
      <alignment horizontal="center"/>
    </xf>
    <xf numFmtId="0" fontId="8" fillId="0" borderId="0" xfId="0" applyFont="1" applyBorder="1"/>
    <xf numFmtId="0" fontId="8" fillId="0" borderId="0" xfId="0" applyFont="1" applyBorder="1" applyAlignment="1">
      <alignment horizontal="right"/>
    </xf>
    <xf numFmtId="0" fontId="7" fillId="0" borderId="2" xfId="0" applyFont="1" applyBorder="1"/>
    <xf numFmtId="0" fontId="7" fillId="0" borderId="2" xfId="0" applyFont="1" applyFill="1" applyBorder="1"/>
    <xf numFmtId="0" fontId="7" fillId="20" borderId="2" xfId="0" applyFont="1" applyFill="1" applyBorder="1" applyAlignment="1">
      <alignment horizontal="right"/>
    </xf>
    <xf numFmtId="0" fontId="7" fillId="20" borderId="12" xfId="0" applyFont="1" applyFill="1" applyBorder="1"/>
    <xf numFmtId="0" fontId="7" fillId="20" borderId="13" xfId="0" applyFont="1" applyFill="1" applyBorder="1"/>
    <xf numFmtId="0" fontId="7" fillId="20" borderId="13" xfId="0" applyFont="1" applyFill="1" applyBorder="1" applyAlignment="1">
      <alignment horizontal="center"/>
    </xf>
    <xf numFmtId="0" fontId="7" fillId="20" borderId="14" xfId="0" applyFont="1" applyFill="1" applyBorder="1"/>
    <xf numFmtId="0" fontId="7" fillId="20" borderId="2" xfId="0" applyFont="1" applyFill="1" applyBorder="1" applyAlignment="1">
      <alignment horizontal="center"/>
    </xf>
    <xf numFmtId="0" fontId="8" fillId="0" borderId="2" xfId="0" applyFont="1" applyBorder="1" applyAlignment="1">
      <alignment wrapText="1"/>
    </xf>
    <xf numFmtId="0" fontId="0" fillId="0" borderId="0" xfId="0" applyAlignment="1">
      <alignment wrapText="1"/>
    </xf>
    <xf numFmtId="0" fontId="7" fillId="0" borderId="18" xfId="0" applyFont="1" applyBorder="1" applyAlignment="1">
      <alignment wrapText="1"/>
    </xf>
    <xf numFmtId="0" fontId="7" fillId="0" borderId="19" xfId="0" applyFont="1" applyBorder="1" applyAlignment="1">
      <alignment wrapText="1"/>
    </xf>
    <xf numFmtId="0" fontId="7" fillId="0" borderId="20" xfId="0" applyFont="1" applyBorder="1" applyAlignment="1">
      <alignment wrapText="1"/>
    </xf>
    <xf numFmtId="0" fontId="19" fillId="0" borderId="0" xfId="0" applyFont="1" applyAlignment="1"/>
    <xf numFmtId="0" fontId="8" fillId="22" borderId="2" xfId="0" applyFont="1" applyFill="1" applyBorder="1" applyAlignment="1">
      <alignment vertical="top" wrapText="1"/>
    </xf>
    <xf numFmtId="0" fontId="8" fillId="22" borderId="23" xfId="0" applyFont="1" applyFill="1" applyBorder="1" applyAlignment="1">
      <alignment vertical="top" wrapText="1"/>
    </xf>
    <xf numFmtId="0" fontId="8" fillId="22" borderId="22" xfId="0" applyFont="1" applyFill="1" applyBorder="1" applyAlignment="1">
      <alignment vertical="top" wrapText="1"/>
    </xf>
    <xf numFmtId="0" fontId="7" fillId="22" borderId="24" xfId="0" applyFont="1" applyFill="1" applyBorder="1" applyAlignment="1">
      <alignment vertical="top" wrapText="1"/>
    </xf>
    <xf numFmtId="0" fontId="4" fillId="23" borderId="2" xfId="0" applyFont="1" applyFill="1" applyBorder="1"/>
    <xf numFmtId="0" fontId="4" fillId="23" borderId="2" xfId="0" applyFont="1" applyFill="1" applyBorder="1" applyAlignment="1">
      <alignment horizontal="center"/>
    </xf>
    <xf numFmtId="0" fontId="7" fillId="24" borderId="2" xfId="0" applyFont="1" applyFill="1" applyBorder="1" applyAlignment="1">
      <alignment horizontal="right"/>
    </xf>
    <xf numFmtId="0" fontId="6" fillId="24" borderId="2" xfId="0" applyFont="1" applyFill="1" applyBorder="1" applyAlignment="1">
      <alignment horizontal="center"/>
    </xf>
    <xf numFmtId="0" fontId="7" fillId="24" borderId="1" xfId="0" applyFont="1" applyFill="1" applyBorder="1" applyAlignment="1">
      <alignment horizontal="right"/>
    </xf>
    <xf numFmtId="0" fontId="7" fillId="23" borderId="2" xfId="0" applyFont="1" applyFill="1" applyBorder="1" applyAlignment="1">
      <alignment horizontal="right"/>
    </xf>
    <xf numFmtId="0" fontId="6" fillId="23" borderId="2" xfId="0" applyFont="1" applyFill="1" applyBorder="1" applyAlignment="1">
      <alignment horizontal="center"/>
    </xf>
    <xf numFmtId="0" fontId="7" fillId="24" borderId="12" xfId="0" applyFont="1" applyFill="1" applyBorder="1"/>
    <xf numFmtId="0" fontId="6" fillId="24" borderId="13" xfId="0" applyFont="1" applyFill="1" applyBorder="1" applyAlignment="1">
      <alignment horizontal="center"/>
    </xf>
    <xf numFmtId="0" fontId="6" fillId="24" borderId="14" xfId="0" applyFont="1" applyFill="1" applyBorder="1" applyAlignment="1">
      <alignment horizontal="center"/>
    </xf>
    <xf numFmtId="0" fontId="4" fillId="24" borderId="1" xfId="0" applyFont="1" applyFill="1" applyBorder="1"/>
    <xf numFmtId="0" fontId="6" fillId="24" borderId="6" xfId="0" quotePrefix="1" applyFont="1" applyFill="1" applyBorder="1" applyAlignment="1">
      <alignment horizontal="center"/>
    </xf>
    <xf numFmtId="0" fontId="7" fillId="24" borderId="6" xfId="0" quotePrefix="1" applyFont="1" applyFill="1" applyBorder="1" applyAlignment="1">
      <alignment horizontal="center"/>
    </xf>
    <xf numFmtId="0" fontId="7" fillId="24" borderId="3" xfId="0" quotePrefix="1" applyFont="1" applyFill="1" applyBorder="1" applyAlignment="1">
      <alignment horizontal="center"/>
    </xf>
    <xf numFmtId="0" fontId="8" fillId="22" borderId="3" xfId="0" applyFont="1" applyFill="1" applyBorder="1" applyAlignment="1">
      <alignment vertical="top" wrapText="1"/>
    </xf>
    <xf numFmtId="0" fontId="8" fillId="22" borderId="26" xfId="0" applyFont="1" applyFill="1" applyBorder="1" applyAlignment="1">
      <alignment vertical="top" wrapText="1"/>
    </xf>
    <xf numFmtId="0" fontId="9" fillId="0" borderId="0" xfId="0" applyFont="1"/>
    <xf numFmtId="0" fontId="7" fillId="25" borderId="3" xfId="0" applyFont="1" applyFill="1" applyBorder="1" applyAlignment="1">
      <alignment wrapText="1"/>
    </xf>
    <xf numFmtId="0" fontId="0" fillId="25" borderId="2" xfId="0" applyFill="1" applyBorder="1" applyAlignment="1">
      <alignment wrapText="1"/>
    </xf>
    <xf numFmtId="0" fontId="0" fillId="25" borderId="15" xfId="0" applyFill="1" applyBorder="1" applyAlignment="1">
      <alignment wrapText="1"/>
    </xf>
    <xf numFmtId="0" fontId="0" fillId="25" borderId="15" xfId="0" applyFill="1" applyBorder="1"/>
    <xf numFmtId="0" fontId="0" fillId="25" borderId="4" xfId="0" applyFill="1" applyBorder="1" applyAlignment="1">
      <alignment wrapText="1"/>
    </xf>
    <xf numFmtId="0" fontId="20" fillId="26" borderId="39" xfId="0" applyFont="1" applyFill="1" applyBorder="1" applyAlignment="1">
      <alignment horizontal="center" vertical="center" wrapText="1"/>
    </xf>
    <xf numFmtId="0" fontId="20" fillId="26" borderId="40" xfId="0" applyFont="1" applyFill="1" applyBorder="1" applyAlignment="1">
      <alignment horizontal="center" vertical="center" wrapText="1"/>
    </xf>
    <xf numFmtId="0" fontId="20" fillId="27" borderId="41" xfId="0" applyFont="1" applyFill="1" applyBorder="1" applyAlignment="1">
      <alignment vertical="center" wrapText="1"/>
    </xf>
    <xf numFmtId="0" fontId="15" fillId="28" borderId="41" xfId="0" applyFont="1" applyFill="1" applyBorder="1" applyAlignment="1">
      <alignment vertical="center" wrapText="1"/>
    </xf>
    <xf numFmtId="0" fontId="16" fillId="0" borderId="0" xfId="0" applyFont="1" applyAlignment="1">
      <alignment horizontal="center" vertical="center" wrapText="1"/>
    </xf>
    <xf numFmtId="0" fontId="20" fillId="27" borderId="27" xfId="0" applyFont="1" applyFill="1" applyBorder="1" applyAlignment="1">
      <alignment vertical="center" wrapText="1"/>
    </xf>
    <xf numFmtId="0" fontId="15" fillId="28" borderId="27" xfId="0" applyFont="1" applyFill="1" applyBorder="1" applyAlignment="1">
      <alignment vertical="center" wrapText="1"/>
    </xf>
    <xf numFmtId="0" fontId="15" fillId="29" borderId="28" xfId="0" applyFont="1" applyFill="1" applyBorder="1" applyAlignment="1">
      <alignment vertical="center" wrapText="1"/>
    </xf>
    <xf numFmtId="0" fontId="14" fillId="29" borderId="28" xfId="0" applyFont="1" applyFill="1" applyBorder="1" applyAlignment="1">
      <alignment horizontal="center" vertical="center" wrapText="1"/>
    </xf>
    <xf numFmtId="0" fontId="21" fillId="21" borderId="2" xfId="0" applyFont="1" applyFill="1" applyBorder="1"/>
    <xf numFmtId="0" fontId="10" fillId="0" borderId="0" xfId="0" applyFont="1"/>
    <xf numFmtId="0" fontId="17" fillId="0" borderId="0" xfId="0" applyFont="1"/>
    <xf numFmtId="3" fontId="18" fillId="30" borderId="0" xfId="0" applyNumberFormat="1" applyFont="1" applyFill="1" applyAlignment="1">
      <alignment horizontal="right" vertical="center"/>
    </xf>
    <xf numFmtId="0" fontId="24" fillId="0" borderId="0" xfId="0" applyFont="1"/>
    <xf numFmtId="0" fontId="24" fillId="0" borderId="30" xfId="0" applyFont="1" applyBorder="1"/>
    <xf numFmtId="0" fontId="24" fillId="0" borderId="31" xfId="0" applyFont="1" applyBorder="1"/>
    <xf numFmtId="0" fontId="24" fillId="0" borderId="33" xfId="0" applyFont="1" applyBorder="1"/>
    <xf numFmtId="0" fontId="24" fillId="0" borderId="34" xfId="0" applyFont="1" applyBorder="1"/>
    <xf numFmtId="0" fontId="22" fillId="27" borderId="42" xfId="0" applyFont="1" applyFill="1" applyBorder="1"/>
    <xf numFmtId="0" fontId="22" fillId="27" borderId="43" xfId="0" applyFont="1" applyFill="1" applyBorder="1"/>
    <xf numFmtId="0" fontId="22" fillId="27" borderId="47" xfId="0" applyFont="1" applyFill="1" applyBorder="1"/>
    <xf numFmtId="0" fontId="25" fillId="32" borderId="30" xfId="0" applyFont="1" applyFill="1" applyBorder="1"/>
    <xf numFmtId="0" fontId="25" fillId="32" borderId="44" xfId="0" applyFont="1" applyFill="1" applyBorder="1"/>
    <xf numFmtId="0" fontId="22" fillId="27" borderId="45" xfId="0" applyFont="1" applyFill="1" applyBorder="1"/>
    <xf numFmtId="0" fontId="22" fillId="34" borderId="30" xfId="0" applyFont="1" applyFill="1" applyBorder="1"/>
    <xf numFmtId="2" fontId="26" fillId="0" borderId="30" xfId="0" applyNumberFormat="1" applyFont="1" applyBorder="1"/>
    <xf numFmtId="2" fontId="26" fillId="0" borderId="37" xfId="0" applyNumberFormat="1" applyFont="1" applyBorder="1"/>
    <xf numFmtId="2" fontId="26" fillId="0" borderId="45" xfId="0" applyNumberFormat="1" applyFont="1" applyBorder="1"/>
    <xf numFmtId="2" fontId="26" fillId="0" borderId="27" xfId="0" applyNumberFormat="1" applyFont="1" applyBorder="1"/>
    <xf numFmtId="2" fontId="26" fillId="0" borderId="33" xfId="0" applyNumberFormat="1" applyFont="1" applyBorder="1"/>
    <xf numFmtId="2" fontId="26" fillId="0" borderId="38" xfId="0" applyNumberFormat="1" applyFont="1" applyBorder="1"/>
    <xf numFmtId="2" fontId="26" fillId="30" borderId="35" xfId="0" applyNumberFormat="1" applyFont="1" applyFill="1" applyBorder="1"/>
    <xf numFmtId="2" fontId="26" fillId="30" borderId="46" xfId="0" applyNumberFormat="1" applyFont="1" applyFill="1" applyBorder="1"/>
    <xf numFmtId="2" fontId="26" fillId="30" borderId="36" xfId="0" applyNumberFormat="1" applyFont="1" applyFill="1" applyBorder="1"/>
    <xf numFmtId="2" fontId="27" fillId="30" borderId="37" xfId="0" applyNumberFormat="1" applyFont="1" applyFill="1" applyBorder="1"/>
    <xf numFmtId="2" fontId="27" fillId="30" borderId="27" xfId="0" applyNumberFormat="1" applyFont="1" applyFill="1" applyBorder="1"/>
    <xf numFmtId="2" fontId="27" fillId="30" borderId="38" xfId="0" applyNumberFormat="1" applyFont="1" applyFill="1" applyBorder="1"/>
    <xf numFmtId="0" fontId="28" fillId="34" borderId="30" xfId="0" applyFont="1" applyFill="1" applyBorder="1" applyAlignment="1">
      <alignment horizontal="center"/>
    </xf>
    <xf numFmtId="0" fontId="28" fillId="34" borderId="37" xfId="0" applyFont="1" applyFill="1" applyBorder="1" applyAlignment="1">
      <alignment horizontal="center"/>
    </xf>
    <xf numFmtId="0" fontId="29" fillId="34" borderId="37" xfId="0" applyFont="1" applyFill="1" applyBorder="1" applyAlignment="1">
      <alignment horizontal="center"/>
    </xf>
    <xf numFmtId="0" fontId="28" fillId="34" borderId="35" xfId="0" applyFont="1" applyFill="1" applyBorder="1" applyAlignment="1">
      <alignment horizontal="center"/>
    </xf>
    <xf numFmtId="0" fontId="15" fillId="0" borderId="30" xfId="0" pivotButton="1" applyFont="1" applyBorder="1"/>
    <xf numFmtId="0" fontId="0" fillId="0" borderId="31" xfId="0" applyFill="1" applyBorder="1"/>
    <xf numFmtId="0" fontId="0" fillId="0" borderId="32" xfId="0" applyFill="1" applyBorder="1"/>
    <xf numFmtId="0" fontId="25" fillId="32" borderId="48" xfId="0" applyFont="1" applyFill="1" applyBorder="1"/>
    <xf numFmtId="0" fontId="7" fillId="33" borderId="25" xfId="0" applyFont="1" applyFill="1" applyBorder="1" applyAlignment="1">
      <alignment vertical="top" wrapText="1"/>
    </xf>
    <xf numFmtId="0" fontId="8" fillId="33" borderId="4" xfId="0" applyFont="1" applyFill="1" applyBorder="1" applyAlignment="1">
      <alignment vertical="top" wrapText="1"/>
    </xf>
    <xf numFmtId="0" fontId="8" fillId="33" borderId="21" xfId="0" applyFont="1" applyFill="1" applyBorder="1" applyAlignment="1">
      <alignment vertical="top" wrapText="1"/>
    </xf>
    <xf numFmtId="0" fontId="8" fillId="33" borderId="22" xfId="0" applyFont="1" applyFill="1" applyBorder="1" applyAlignment="1">
      <alignment vertical="top" wrapText="1"/>
    </xf>
    <xf numFmtId="0" fontId="8" fillId="33" borderId="2" xfId="0" applyFont="1" applyFill="1" applyBorder="1" applyAlignment="1">
      <alignment vertical="top" wrapText="1"/>
    </xf>
    <xf numFmtId="0" fontId="8" fillId="33" borderId="23" xfId="0" applyFont="1" applyFill="1" applyBorder="1" applyAlignment="1">
      <alignment vertical="top" wrapText="1"/>
    </xf>
    <xf numFmtId="0" fontId="7" fillId="17" borderId="24" xfId="0" applyFont="1" applyFill="1" applyBorder="1" applyAlignment="1">
      <alignment vertical="top" wrapText="1"/>
    </xf>
    <xf numFmtId="0" fontId="8" fillId="17" borderId="2" xfId="0" applyFont="1" applyFill="1" applyBorder="1" applyAlignment="1">
      <alignment vertical="top" wrapText="1"/>
    </xf>
    <xf numFmtId="0" fontId="8" fillId="17" borderId="23" xfId="0" applyFont="1" applyFill="1" applyBorder="1" applyAlignment="1">
      <alignment vertical="top" wrapText="1"/>
    </xf>
    <xf numFmtId="0" fontId="8" fillId="17" borderId="22" xfId="0" applyFont="1" applyFill="1" applyBorder="1" applyAlignment="1">
      <alignment vertical="top" wrapText="1"/>
    </xf>
    <xf numFmtId="0" fontId="7" fillId="35" borderId="24" xfId="0" applyFont="1" applyFill="1" applyBorder="1" applyAlignment="1">
      <alignment vertical="top" wrapText="1"/>
    </xf>
    <xf numFmtId="0" fontId="8" fillId="35" borderId="2" xfId="0" applyFont="1" applyFill="1" applyBorder="1" applyAlignment="1">
      <alignment vertical="top" wrapText="1"/>
    </xf>
    <xf numFmtId="0" fontId="8" fillId="35" borderId="23" xfId="0" applyFont="1" applyFill="1" applyBorder="1" applyAlignment="1">
      <alignment vertical="top" wrapText="1"/>
    </xf>
    <xf numFmtId="0" fontId="8" fillId="35" borderId="22" xfId="0" applyFont="1" applyFill="1" applyBorder="1" applyAlignment="1">
      <alignment vertical="top" wrapText="1"/>
    </xf>
    <xf numFmtId="0" fontId="7" fillId="15" borderId="24" xfId="0" applyFont="1" applyFill="1" applyBorder="1" applyAlignment="1">
      <alignment vertical="top" wrapText="1"/>
    </xf>
    <xf numFmtId="0" fontId="8" fillId="15" borderId="2" xfId="0" applyFont="1" applyFill="1" applyBorder="1" applyAlignment="1">
      <alignment vertical="top" wrapText="1"/>
    </xf>
    <xf numFmtId="0" fontId="8" fillId="15" borderId="23" xfId="0" applyFont="1" applyFill="1" applyBorder="1" applyAlignment="1">
      <alignment vertical="top" wrapText="1"/>
    </xf>
    <xf numFmtId="0" fontId="8" fillId="15" borderId="22" xfId="0" applyFont="1" applyFill="1" applyBorder="1" applyAlignment="1">
      <alignment vertical="top" wrapText="1"/>
    </xf>
    <xf numFmtId="0" fontId="30" fillId="26" borderId="39" xfId="0" applyFont="1" applyFill="1" applyBorder="1" applyAlignment="1">
      <alignment horizontal="right" vertical="center" wrapText="1"/>
    </xf>
    <xf numFmtId="0" fontId="30" fillId="26" borderId="40" xfId="0" applyFont="1" applyFill="1" applyBorder="1" applyAlignment="1">
      <alignment horizontal="right" vertical="center" wrapText="1"/>
    </xf>
    <xf numFmtId="0" fontId="10" fillId="20" borderId="0" xfId="0" applyFont="1" applyFill="1"/>
    <xf numFmtId="0" fontId="0" fillId="20" borderId="0" xfId="0" applyFill="1"/>
    <xf numFmtId="0" fontId="9" fillId="20" borderId="0" xfId="0" applyFont="1" applyFill="1"/>
    <xf numFmtId="0" fontId="15" fillId="28" borderId="41" xfId="0" applyFont="1" applyFill="1" applyBorder="1" applyAlignment="1">
      <alignment horizontal="center" vertical="center" wrapText="1"/>
    </xf>
    <xf numFmtId="0" fontId="31" fillId="0" borderId="0" xfId="2"/>
    <xf numFmtId="0" fontId="33" fillId="0" borderId="0" xfId="0" applyFont="1" applyAlignment="1">
      <alignment horizontal="center" vertical="center" wrapText="1"/>
    </xf>
    <xf numFmtId="0" fontId="20" fillId="27" borderId="49" xfId="0" applyFont="1" applyFill="1" applyBorder="1" applyAlignment="1">
      <alignment vertical="center" wrapText="1"/>
    </xf>
    <xf numFmtId="0" fontId="15" fillId="28" borderId="49" xfId="0" applyFont="1" applyFill="1" applyBorder="1" applyAlignment="1">
      <alignment vertical="center" wrapText="1"/>
    </xf>
    <xf numFmtId="0" fontId="15" fillId="29" borderId="28" xfId="0" applyFont="1" applyFill="1" applyBorder="1" applyAlignment="1">
      <alignment horizontal="right" vertical="center" wrapText="1"/>
    </xf>
    <xf numFmtId="167" fontId="16" fillId="0" borderId="0" xfId="0" applyNumberFormat="1" applyFont="1" applyAlignment="1">
      <alignment horizontal="center" vertical="center" wrapText="1"/>
    </xf>
    <xf numFmtId="167" fontId="32" fillId="0" borderId="0" xfId="0" applyNumberFormat="1" applyFont="1" applyAlignment="1">
      <alignment horizontal="center" vertical="center" wrapText="1"/>
    </xf>
    <xf numFmtId="0" fontId="34" fillId="0" borderId="0" xfId="0" applyFont="1" applyAlignment="1">
      <alignment horizontal="right"/>
    </xf>
    <xf numFmtId="0" fontId="23" fillId="31" borderId="2" xfId="0" applyFont="1" applyFill="1" applyBorder="1"/>
    <xf numFmtId="0" fontId="10" fillId="36" borderId="0" xfId="0" applyFont="1" applyFill="1" applyAlignment="1">
      <alignment wrapText="1"/>
    </xf>
    <xf numFmtId="2" fontId="26" fillId="0" borderId="0" xfId="0" applyNumberFormat="1" applyFont="1" applyAlignment="1">
      <alignment horizontal="center" vertical="center" wrapText="1"/>
    </xf>
    <xf numFmtId="2" fontId="4" fillId="0" borderId="0" xfId="0" applyNumberFormat="1" applyFont="1"/>
    <xf numFmtId="2" fontId="26" fillId="29" borderId="29" xfId="0" applyNumberFormat="1" applyFont="1" applyFill="1" applyBorder="1" applyAlignment="1">
      <alignment horizontal="center" vertical="center" wrapText="1"/>
    </xf>
    <xf numFmtId="0" fontId="30" fillId="27" borderId="41" xfId="0" applyFont="1" applyFill="1" applyBorder="1" applyAlignment="1">
      <alignment vertical="center" wrapText="1"/>
    </xf>
    <xf numFmtId="0" fontId="24" fillId="28" borderId="41" xfId="0" applyFont="1" applyFill="1" applyBorder="1" applyAlignment="1">
      <alignment vertical="center" wrapText="1"/>
    </xf>
    <xf numFmtId="0" fontId="32" fillId="29" borderId="28" xfId="0" applyFont="1" applyFill="1" applyBorder="1" applyAlignment="1">
      <alignment horizontal="center" vertical="center" wrapText="1"/>
    </xf>
    <xf numFmtId="0" fontId="32" fillId="29" borderId="29" xfId="0" applyFont="1" applyFill="1" applyBorder="1" applyAlignment="1">
      <alignment horizontal="center" vertical="center" wrapText="1"/>
    </xf>
    <xf numFmtId="167" fontId="32" fillId="29" borderId="29" xfId="0" applyNumberFormat="1" applyFont="1" applyFill="1" applyBorder="1" applyAlignment="1">
      <alignment horizontal="center" vertical="center" wrapText="1"/>
    </xf>
    <xf numFmtId="0" fontId="0" fillId="0" borderId="50" xfId="0" applyBorder="1"/>
    <xf numFmtId="0" fontId="0" fillId="0" borderId="18" xfId="0" applyBorder="1"/>
    <xf numFmtId="0" fontId="0" fillId="0" borderId="19" xfId="0" applyBorder="1"/>
    <xf numFmtId="0" fontId="0" fillId="0" borderId="20" xfId="0" applyBorder="1"/>
    <xf numFmtId="0" fontId="37" fillId="30" borderId="0" xfId="0" applyFont="1" applyFill="1"/>
    <xf numFmtId="0" fontId="0" fillId="0" borderId="0" xfId="0" applyBorder="1"/>
    <xf numFmtId="0" fontId="37" fillId="30" borderId="0" xfId="0" applyFont="1" applyFill="1" applyBorder="1"/>
    <xf numFmtId="0" fontId="0" fillId="0" borderId="51" xfId="0" applyBorder="1"/>
    <xf numFmtId="3" fontId="0" fillId="0" borderId="52" xfId="0" applyNumberFormat="1" applyBorder="1"/>
    <xf numFmtId="3" fontId="0" fillId="0" borderId="4" xfId="0" applyNumberFormat="1" applyBorder="1"/>
    <xf numFmtId="3" fontId="0" fillId="0" borderId="21" xfId="0" applyNumberFormat="1" applyBorder="1"/>
    <xf numFmtId="3" fontId="0" fillId="0" borderId="0" xfId="0" applyNumberFormat="1"/>
    <xf numFmtId="0" fontId="0" fillId="21" borderId="0" xfId="0" applyFill="1" applyBorder="1"/>
    <xf numFmtId="3" fontId="0" fillId="0" borderId="0" xfId="0" applyNumberFormat="1" applyBorder="1"/>
    <xf numFmtId="0" fontId="0" fillId="0" borderId="53" xfId="0" applyBorder="1"/>
    <xf numFmtId="3" fontId="0" fillId="0" borderId="54" xfId="0" applyNumberFormat="1" applyBorder="1"/>
    <xf numFmtId="3" fontId="0" fillId="0" borderId="2" xfId="0" applyNumberFormat="1" applyBorder="1"/>
    <xf numFmtId="3" fontId="0" fillId="0" borderId="23" xfId="0" applyNumberFormat="1" applyBorder="1"/>
    <xf numFmtId="3" fontId="36" fillId="0" borderId="54" xfId="0" applyNumberFormat="1" applyFont="1" applyBorder="1"/>
    <xf numFmtId="3" fontId="36" fillId="0" borderId="2" xfId="0" applyNumberFormat="1" applyFont="1" applyBorder="1"/>
    <xf numFmtId="3" fontId="36" fillId="0" borderId="23" xfId="0" applyNumberFormat="1" applyFont="1" applyBorder="1"/>
    <xf numFmtId="0" fontId="0" fillId="0" borderId="55" xfId="0" applyBorder="1"/>
    <xf numFmtId="3" fontId="0" fillId="0" borderId="56" xfId="0" applyNumberFormat="1" applyBorder="1"/>
    <xf numFmtId="3" fontId="0" fillId="0" borderId="57" xfId="0" applyNumberFormat="1" applyBorder="1"/>
    <xf numFmtId="3" fontId="0" fillId="0" borderId="58" xfId="0" applyNumberFormat="1" applyBorder="1"/>
    <xf numFmtId="0" fontId="0" fillId="0" borderId="11" xfId="0" applyBorder="1"/>
    <xf numFmtId="3" fontId="0" fillId="0" borderId="59" xfId="0" applyNumberFormat="1" applyBorder="1"/>
    <xf numFmtId="0" fontId="1" fillId="0" borderId="0" xfId="0" applyFont="1"/>
    <xf numFmtId="0" fontId="1" fillId="0" borderId="0" xfId="0" applyFont="1" applyAlignment="1">
      <alignment wrapText="1"/>
    </xf>
    <xf numFmtId="0" fontId="17" fillId="0" borderId="0" xfId="0" applyFont="1" applyFill="1" applyBorder="1"/>
    <xf numFmtId="0" fontId="10" fillId="21" borderId="2" xfId="0" applyFont="1" applyFill="1" applyBorder="1"/>
    <xf numFmtId="0" fontId="0" fillId="21" borderId="0" xfId="0" applyFill="1"/>
    <xf numFmtId="0" fontId="9" fillId="21" borderId="0" xfId="0" applyFont="1" applyFill="1"/>
    <xf numFmtId="0" fontId="9" fillId="36" borderId="0" xfId="0" applyFont="1" applyFill="1"/>
    <xf numFmtId="0" fontId="0" fillId="36" borderId="0" xfId="0" applyFill="1"/>
    <xf numFmtId="0" fontId="1" fillId="20" borderId="0" xfId="0" applyFont="1" applyFill="1"/>
    <xf numFmtId="167" fontId="15" fillId="0" borderId="0" xfId="0" applyNumberFormat="1" applyFont="1" applyAlignment="1">
      <alignment horizontal="center" vertical="center" wrapText="1"/>
    </xf>
    <xf numFmtId="0" fontId="38" fillId="29" borderId="28" xfId="0" applyFont="1" applyFill="1" applyBorder="1" applyAlignment="1">
      <alignment horizontal="right" vertical="center" wrapText="1"/>
    </xf>
    <xf numFmtId="166" fontId="39" fillId="21" borderId="2" xfId="0" applyNumberFormat="1" applyFont="1" applyFill="1" applyBorder="1" applyAlignment="1">
      <alignment horizontal="center"/>
    </xf>
    <xf numFmtId="167" fontId="23" fillId="31" borderId="2" xfId="0" applyNumberFormat="1" applyFont="1" applyFill="1" applyBorder="1"/>
    <xf numFmtId="0" fontId="42" fillId="37" borderId="0" xfId="0" applyFont="1" applyFill="1"/>
    <xf numFmtId="0" fontId="43" fillId="21" borderId="0" xfId="0" applyFont="1" applyFill="1"/>
    <xf numFmtId="0" fontId="1" fillId="38" borderId="0" xfId="0" applyFont="1" applyFill="1"/>
    <xf numFmtId="0" fontId="1" fillId="39" borderId="0" xfId="0" applyFont="1" applyFill="1"/>
    <xf numFmtId="0" fontId="1" fillId="40" borderId="0" xfId="0" applyFont="1" applyFill="1"/>
    <xf numFmtId="0" fontId="1" fillId="41" borderId="0" xfId="0" applyFont="1" applyFill="1"/>
    <xf numFmtId="0" fontId="1" fillId="31" borderId="0" xfId="0" applyFont="1" applyFill="1"/>
    <xf numFmtId="0" fontId="1" fillId="15" borderId="0" xfId="0" applyFont="1" applyFill="1"/>
    <xf numFmtId="0" fontId="17" fillId="0" borderId="0" xfId="0" applyFont="1" applyFill="1"/>
    <xf numFmtId="0" fontId="1" fillId="42" borderId="0" xfId="0" applyFont="1" applyFill="1"/>
    <xf numFmtId="167" fontId="32" fillId="0" borderId="60" xfId="0" applyNumberFormat="1" applyFont="1" applyBorder="1" applyAlignment="1">
      <alignment horizontal="center" vertical="center" wrapText="1"/>
    </xf>
    <xf numFmtId="0" fontId="32" fillId="0" borderId="60" xfId="0" applyFont="1" applyBorder="1" applyAlignment="1">
      <alignment horizontal="center" vertical="center" wrapText="1"/>
    </xf>
    <xf numFmtId="0" fontId="33" fillId="0" borderId="60" xfId="0" applyFont="1" applyBorder="1" applyAlignment="1">
      <alignment horizontal="center" vertical="center" wrapText="1"/>
    </xf>
    <xf numFmtId="167" fontId="32" fillId="0" borderId="61" xfId="0" applyNumberFormat="1" applyFont="1" applyBorder="1" applyAlignment="1">
      <alignment horizontal="center" vertical="center" wrapText="1"/>
    </xf>
    <xf numFmtId="0" fontId="32" fillId="0" borderId="61" xfId="0" applyFont="1" applyBorder="1" applyAlignment="1">
      <alignment horizontal="center" vertical="center" wrapText="1"/>
    </xf>
    <xf numFmtId="0" fontId="33" fillId="0" borderId="61" xfId="0" applyFont="1" applyBorder="1" applyAlignment="1">
      <alignment horizontal="center" vertical="center" wrapText="1"/>
    </xf>
    <xf numFmtId="167" fontId="32" fillId="0" borderId="62" xfId="0" applyNumberFormat="1" applyFont="1" applyBorder="1" applyAlignment="1">
      <alignment horizontal="center" vertical="center" wrapText="1"/>
    </xf>
    <xf numFmtId="0" fontId="32" fillId="0" borderId="62" xfId="0" applyFont="1" applyBorder="1" applyAlignment="1">
      <alignment horizontal="center" vertical="center" wrapText="1"/>
    </xf>
    <xf numFmtId="0" fontId="33" fillId="0" borderId="62" xfId="0" applyFont="1" applyBorder="1" applyAlignment="1">
      <alignment horizontal="center" vertical="center" wrapText="1"/>
    </xf>
    <xf numFmtId="167" fontId="16" fillId="0" borderId="60" xfId="0" applyNumberFormat="1" applyFont="1" applyBorder="1" applyAlignment="1">
      <alignment horizontal="center" vertical="center" wrapText="1"/>
    </xf>
    <xf numFmtId="0" fontId="16" fillId="0" borderId="61" xfId="0" applyFont="1" applyBorder="1" applyAlignment="1">
      <alignment horizontal="center" vertical="center" wrapText="1"/>
    </xf>
    <xf numFmtId="9" fontId="35" fillId="36" borderId="61" xfId="1" applyNumberFormat="1" applyFont="1" applyFill="1" applyBorder="1" applyAlignment="1">
      <alignment horizontal="center" vertical="center"/>
    </xf>
    <xf numFmtId="0" fontId="20" fillId="27" borderId="63" xfId="0" applyFont="1" applyFill="1" applyBorder="1" applyAlignment="1">
      <alignment vertical="center" wrapText="1"/>
    </xf>
    <xf numFmtId="0" fontId="32" fillId="0" borderId="64" xfId="0" applyFont="1" applyBorder="1" applyAlignment="1">
      <alignment horizontal="center" vertical="center"/>
    </xf>
    <xf numFmtId="0" fontId="20" fillId="27" borderId="65" xfId="0" applyFont="1" applyFill="1" applyBorder="1" applyAlignment="1">
      <alignment vertical="center" wrapText="1"/>
    </xf>
    <xf numFmtId="0" fontId="46" fillId="43" borderId="66" xfId="0" applyFont="1" applyFill="1" applyBorder="1" applyAlignment="1">
      <alignment vertical="center" wrapText="1"/>
    </xf>
    <xf numFmtId="0" fontId="20" fillId="27" borderId="66" xfId="0" applyFont="1" applyFill="1" applyBorder="1" applyAlignment="1">
      <alignment vertical="center" wrapText="1"/>
    </xf>
    <xf numFmtId="0" fontId="20" fillId="27" borderId="67" xfId="0" applyFont="1" applyFill="1" applyBorder="1" applyAlignment="1">
      <alignment vertical="center" wrapText="1"/>
    </xf>
    <xf numFmtId="0" fontId="45" fillId="0" borderId="60" xfId="0" applyFont="1" applyBorder="1" applyAlignment="1">
      <alignment horizontal="center" vertical="center" wrapText="1"/>
    </xf>
    <xf numFmtId="0" fontId="32" fillId="43" borderId="61" xfId="0" applyFont="1" applyFill="1" applyBorder="1" applyAlignment="1">
      <alignment horizontal="center" vertical="center" wrapText="1"/>
    </xf>
    <xf numFmtId="0" fontId="47" fillId="29" borderId="29" xfId="0" applyFont="1" applyFill="1" applyBorder="1" applyAlignment="1">
      <alignment horizontal="center" vertical="center" wrapText="1"/>
    </xf>
    <xf numFmtId="9" fontId="11" fillId="2" borderId="2" xfId="1" applyFont="1" applyFill="1" applyBorder="1" applyAlignment="1">
      <alignment horizontal="center"/>
    </xf>
    <xf numFmtId="0" fontId="48" fillId="40" borderId="2" xfId="0" applyFont="1" applyFill="1" applyBorder="1"/>
    <xf numFmtId="0" fontId="48" fillId="44" borderId="2" xfId="0" applyFont="1" applyFill="1" applyBorder="1" applyAlignment="1">
      <alignment horizontal="center"/>
    </xf>
    <xf numFmtId="165" fontId="48" fillId="40" borderId="2" xfId="0" applyNumberFormat="1" applyFont="1" applyFill="1" applyBorder="1" applyAlignment="1">
      <alignment horizontal="center"/>
    </xf>
    <xf numFmtId="0" fontId="10" fillId="25" borderId="0" xfId="0" applyFont="1" applyFill="1"/>
    <xf numFmtId="0" fontId="0" fillId="30" borderId="0" xfId="0" applyFill="1"/>
    <xf numFmtId="0" fontId="10" fillId="0" borderId="0" xfId="0" applyFont="1" applyAlignment="1">
      <alignment horizontal="right"/>
    </xf>
    <xf numFmtId="0" fontId="10" fillId="0" borderId="2" xfId="0" applyFont="1" applyBorder="1"/>
    <xf numFmtId="0" fontId="0" fillId="40" borderId="0" xfId="0" applyFill="1"/>
    <xf numFmtId="0" fontId="20" fillId="27" borderId="68" xfId="0" applyFont="1" applyFill="1" applyBorder="1" applyAlignment="1">
      <alignment vertical="center" wrapText="1"/>
    </xf>
    <xf numFmtId="0" fontId="45" fillId="0" borderId="69" xfId="0" applyFont="1" applyBorder="1" applyAlignment="1">
      <alignment horizontal="center" vertical="center" wrapText="1"/>
    </xf>
    <xf numFmtId="0" fontId="39" fillId="0" borderId="0" xfId="0" applyFont="1"/>
    <xf numFmtId="0" fontId="49" fillId="0" borderId="0" xfId="0" applyFont="1" applyAlignment="1">
      <alignment horizontal="right"/>
    </xf>
    <xf numFmtId="0" fontId="33" fillId="0" borderId="61" xfId="0" applyFont="1" applyBorder="1" applyAlignment="1">
      <alignment horizontal="center"/>
    </xf>
    <xf numFmtId="2" fontId="32" fillId="0" borderId="61" xfId="0" applyNumberFormat="1" applyFont="1" applyBorder="1" applyAlignment="1">
      <alignment horizontal="center" vertical="center" wrapText="1"/>
    </xf>
    <xf numFmtId="0" fontId="16" fillId="0" borderId="62" xfId="0" applyFont="1" applyBorder="1" applyAlignment="1">
      <alignment horizontal="center" vertical="center" wrapText="1"/>
    </xf>
    <xf numFmtId="0" fontId="0" fillId="0" borderId="62" xfId="0" applyBorder="1"/>
    <xf numFmtId="0" fontId="20" fillId="26" borderId="72" xfId="0" applyFont="1" applyFill="1" applyBorder="1" applyAlignment="1">
      <alignment horizontal="center" vertical="center" wrapText="1"/>
    </xf>
    <xf numFmtId="0" fontId="20" fillId="26" borderId="27" xfId="0" applyFont="1" applyFill="1" applyBorder="1" applyAlignment="1">
      <alignment horizontal="center" vertical="center" wrapText="1"/>
    </xf>
    <xf numFmtId="0" fontId="24" fillId="27" borderId="41" xfId="0" applyFont="1" applyFill="1" applyBorder="1" applyAlignment="1">
      <alignment vertical="center" wrapText="1"/>
    </xf>
    <xf numFmtId="0" fontId="24" fillId="28" borderId="41" xfId="0" applyFont="1" applyFill="1" applyBorder="1" applyAlignment="1">
      <alignment horizontal="center" vertical="center" wrapText="1"/>
    </xf>
    <xf numFmtId="0" fontId="26" fillId="0" borderId="0" xfId="0" applyFont="1" applyAlignment="1">
      <alignment horizontal="center" vertical="center" wrapText="1"/>
    </xf>
    <xf numFmtId="0" fontId="6" fillId="27" borderId="41" xfId="0" applyFont="1" applyFill="1" applyBorder="1" applyAlignment="1">
      <alignment vertical="top" wrapText="1"/>
    </xf>
    <xf numFmtId="0" fontId="6" fillId="28" borderId="41" xfId="0" applyFont="1" applyFill="1" applyBorder="1" applyAlignment="1">
      <alignment vertical="top" wrapText="1"/>
    </xf>
    <xf numFmtId="0" fontId="50" fillId="0" borderId="73" xfId="0" applyFont="1" applyFill="1" applyBorder="1"/>
    <xf numFmtId="0" fontId="50" fillId="0" borderId="74" xfId="0" applyFont="1" applyFill="1" applyBorder="1"/>
    <xf numFmtId="0" fontId="51" fillId="0" borderId="74" xfId="0" applyFont="1" applyFill="1" applyBorder="1"/>
    <xf numFmtId="0" fontId="50" fillId="0" borderId="75" xfId="0" applyFont="1" applyFill="1" applyBorder="1"/>
    <xf numFmtId="0" fontId="50" fillId="0" borderId="76" xfId="0" applyFont="1" applyFill="1" applyBorder="1"/>
    <xf numFmtId="0" fontId="50" fillId="0" borderId="57" xfId="0" applyFont="1" applyFill="1" applyBorder="1" applyAlignment="1">
      <alignment horizontal="center"/>
    </xf>
    <xf numFmtId="0" fontId="50" fillId="0" borderId="58" xfId="0" applyFont="1" applyFill="1" applyBorder="1" applyAlignment="1">
      <alignment horizontal="center"/>
    </xf>
    <xf numFmtId="2" fontId="52" fillId="0" borderId="52" xfId="0" applyNumberFormat="1" applyFont="1" applyFill="1" applyBorder="1"/>
    <xf numFmtId="167" fontId="52" fillId="0" borderId="4" xfId="0" applyNumberFormat="1" applyFont="1" applyFill="1" applyBorder="1" applyAlignment="1">
      <alignment horizontal="right" indent="2"/>
    </xf>
    <xf numFmtId="167" fontId="52" fillId="0" borderId="21" xfId="0" applyNumberFormat="1" applyFont="1" applyFill="1" applyBorder="1" applyAlignment="1">
      <alignment horizontal="right" indent="2"/>
    </xf>
    <xf numFmtId="2" fontId="52" fillId="0" borderId="54" xfId="0" applyNumberFormat="1" applyFont="1" applyFill="1" applyBorder="1"/>
    <xf numFmtId="167" fontId="52" fillId="0" borderId="2" xfId="0" applyNumberFormat="1" applyFont="1" applyFill="1" applyBorder="1" applyAlignment="1">
      <alignment horizontal="right" indent="2"/>
    </xf>
    <xf numFmtId="167" fontId="52" fillId="0" borderId="23" xfId="0" applyNumberFormat="1" applyFont="1" applyFill="1" applyBorder="1" applyAlignment="1">
      <alignment horizontal="right" indent="2"/>
    </xf>
    <xf numFmtId="2" fontId="52" fillId="0" borderId="56" xfId="0" applyNumberFormat="1" applyFont="1" applyFill="1" applyBorder="1"/>
    <xf numFmtId="167" fontId="52" fillId="0" borderId="57" xfId="0" applyNumberFormat="1" applyFont="1" applyFill="1" applyBorder="1" applyAlignment="1">
      <alignment horizontal="right" indent="2"/>
    </xf>
    <xf numFmtId="167" fontId="52" fillId="0" borderId="58" xfId="0" applyNumberFormat="1" applyFont="1" applyFill="1" applyBorder="1" applyAlignment="1">
      <alignment horizontal="right" indent="2"/>
    </xf>
    <xf numFmtId="0" fontId="50" fillId="0" borderId="59" xfId="0" applyFont="1" applyFill="1" applyBorder="1"/>
    <xf numFmtId="167" fontId="50" fillId="0" borderId="77" xfId="0" applyNumberFormat="1" applyFont="1" applyFill="1" applyBorder="1" applyAlignment="1">
      <alignment horizontal="center"/>
    </xf>
    <xf numFmtId="0" fontId="53" fillId="0" borderId="0" xfId="0" applyFont="1" applyFill="1" applyBorder="1"/>
    <xf numFmtId="0" fontId="54" fillId="45" borderId="0" xfId="0" applyFont="1" applyFill="1" applyBorder="1"/>
    <xf numFmtId="0" fontId="55" fillId="45" borderId="10" xfId="0" applyFont="1" applyFill="1" applyBorder="1"/>
    <xf numFmtId="2" fontId="53" fillId="0" borderId="0" xfId="0" applyNumberFormat="1" applyFont="1" applyFill="1" applyBorder="1"/>
    <xf numFmtId="168" fontId="53" fillId="0" borderId="0" xfId="0" applyNumberFormat="1" applyFont="1" applyFill="1" applyBorder="1"/>
    <xf numFmtId="168" fontId="56" fillId="45" borderId="0" xfId="0" applyNumberFormat="1" applyFont="1" applyFill="1" applyBorder="1"/>
    <xf numFmtId="168" fontId="57" fillId="0" borderId="0" xfId="0" applyNumberFormat="1" applyFont="1" applyFill="1" applyBorder="1"/>
    <xf numFmtId="168" fontId="55" fillId="45" borderId="78" xfId="0" applyNumberFormat="1" applyFont="1" applyFill="1" applyBorder="1"/>
    <xf numFmtId="168" fontId="54" fillId="45" borderId="0" xfId="0" applyNumberFormat="1" applyFont="1" applyFill="1" applyBorder="1"/>
    <xf numFmtId="168" fontId="50" fillId="0" borderId="11" xfId="0" applyNumberFormat="1" applyFont="1" applyFill="1" applyBorder="1"/>
    <xf numFmtId="0" fontId="44" fillId="46" borderId="12" xfId="0" applyFont="1" applyFill="1" applyBorder="1"/>
    <xf numFmtId="0" fontId="44" fillId="46" borderId="2" xfId="0" applyFont="1" applyFill="1" applyBorder="1"/>
    <xf numFmtId="0" fontId="44" fillId="46" borderId="2" xfId="0" applyFont="1" applyFill="1" applyBorder="1" applyAlignment="1">
      <alignment wrapText="1"/>
    </xf>
    <xf numFmtId="0" fontId="44" fillId="0" borderId="12" xfId="0" applyFont="1" applyBorder="1" applyAlignment="1"/>
    <xf numFmtId="0" fontId="0" fillId="0" borderId="2" xfId="0" applyFont="1" applyBorder="1" applyAlignment="1">
      <alignment wrapText="1"/>
    </xf>
    <xf numFmtId="0" fontId="0" fillId="0" borderId="2" xfId="0" applyBorder="1" applyAlignment="1">
      <alignment wrapText="1"/>
    </xf>
    <xf numFmtId="0" fontId="0" fillId="0" borderId="2" xfId="0" applyBorder="1"/>
    <xf numFmtId="2" fontId="0" fillId="0" borderId="2" xfId="0" applyNumberFormat="1" applyBorder="1" applyAlignment="1">
      <alignment horizontal="center"/>
    </xf>
    <xf numFmtId="167" fontId="0" fillId="0" borderId="2" xfId="0" applyNumberFormat="1" applyBorder="1" applyAlignment="1">
      <alignment horizontal="center"/>
    </xf>
    <xf numFmtId="0" fontId="44" fillId="0" borderId="12" xfId="0" applyFont="1" applyBorder="1" applyAlignment="1">
      <alignment wrapText="1"/>
    </xf>
    <xf numFmtId="0" fontId="44" fillId="0" borderId="1" xfId="0" applyFont="1" applyBorder="1" applyAlignment="1"/>
    <xf numFmtId="0" fontId="44" fillId="0" borderId="79" xfId="0" applyFont="1" applyBorder="1" applyAlignment="1"/>
    <xf numFmtId="0" fontId="58" fillId="0" borderId="2" xfId="0" applyFont="1" applyBorder="1" applyAlignment="1">
      <alignment wrapText="1"/>
    </xf>
    <xf numFmtId="0" fontId="44" fillId="0" borderId="3" xfId="0" applyFont="1" applyBorder="1" applyAlignment="1"/>
    <xf numFmtId="0" fontId="0" fillId="0" borderId="14" xfId="0" applyFont="1" applyFill="1" applyBorder="1" applyAlignment="1">
      <alignment wrapText="1"/>
    </xf>
    <xf numFmtId="0" fontId="0" fillId="0" borderId="2" xfId="0" applyFill="1" applyBorder="1" applyAlignment="1">
      <alignment wrapText="1"/>
    </xf>
    <xf numFmtId="2" fontId="0" fillId="0" borderId="2" xfId="0" applyNumberFormat="1" applyFill="1" applyBorder="1" applyAlignment="1">
      <alignment horizontal="center"/>
    </xf>
    <xf numFmtId="0" fontId="44" fillId="0" borderId="4" xfId="0" applyFont="1" applyBorder="1" applyAlignment="1"/>
    <xf numFmtId="0" fontId="58" fillId="0" borderId="14" xfId="0" applyFont="1" applyBorder="1" applyAlignment="1">
      <alignment wrapText="1"/>
    </xf>
    <xf numFmtId="0" fontId="1" fillId="0" borderId="2" xfId="0" applyFont="1" applyBorder="1"/>
    <xf numFmtId="0" fontId="59" fillId="47" borderId="2" xfId="0" applyFont="1" applyFill="1" applyBorder="1" applyAlignment="1">
      <alignment horizontal="left"/>
    </xf>
    <xf numFmtId="0" fontId="60" fillId="47" borderId="2" xfId="0" applyFont="1" applyFill="1" applyBorder="1" applyAlignment="1">
      <alignment horizontal="left"/>
    </xf>
    <xf numFmtId="164" fontId="48" fillId="48" borderId="2" xfId="0" applyNumberFormat="1" applyFont="1" applyFill="1" applyBorder="1" applyAlignment="1">
      <alignment horizontal="center"/>
    </xf>
    <xf numFmtId="0" fontId="42" fillId="49" borderId="0" xfId="0" applyFont="1" applyFill="1"/>
    <xf numFmtId="0" fontId="42" fillId="51" borderId="0" xfId="0" applyFont="1" applyFill="1"/>
    <xf numFmtId="0" fontId="61" fillId="50" borderId="0" xfId="0" applyFont="1" applyFill="1"/>
    <xf numFmtId="0" fontId="61" fillId="52" borderId="0" xfId="0" applyFont="1" applyFill="1"/>
    <xf numFmtId="0" fontId="61" fillId="53" borderId="0" xfId="0" applyFont="1" applyFill="1"/>
    <xf numFmtId="0" fontId="62" fillId="31" borderId="2" xfId="0" applyFont="1" applyFill="1" applyBorder="1"/>
    <xf numFmtId="0" fontId="63" fillId="49" borderId="0" xfId="0" applyFont="1" applyFill="1"/>
    <xf numFmtId="0" fontId="3" fillId="3" borderId="15" xfId="0" applyFont="1" applyFill="1" applyBorder="1" applyAlignment="1">
      <alignment horizontal="center"/>
    </xf>
    <xf numFmtId="0" fontId="3" fillId="3" borderId="4" xfId="0" applyFont="1" applyFill="1" applyBorder="1" applyAlignment="1">
      <alignment horizontal="center"/>
    </xf>
    <xf numFmtId="0" fontId="2" fillId="0" borderId="80" xfId="0" applyFont="1" applyBorder="1"/>
    <xf numFmtId="0" fontId="3" fillId="40" borderId="1" xfId="0" applyFont="1" applyFill="1" applyBorder="1"/>
    <xf numFmtId="0" fontId="2" fillId="40" borderId="0" xfId="0" applyFont="1" applyFill="1" applyBorder="1"/>
    <xf numFmtId="0" fontId="2" fillId="40" borderId="5" xfId="0" applyFont="1" applyFill="1" applyBorder="1"/>
    <xf numFmtId="0" fontId="2" fillId="40" borderId="6" xfId="0" applyFont="1" applyFill="1" applyBorder="1"/>
    <xf numFmtId="0" fontId="2" fillId="40" borderId="1" xfId="0" applyFont="1" applyFill="1" applyBorder="1"/>
    <xf numFmtId="0" fontId="2" fillId="40" borderId="8" xfId="0" applyFont="1" applyFill="1" applyBorder="1"/>
    <xf numFmtId="0" fontId="2" fillId="40" borderId="9" xfId="0" applyFont="1" applyFill="1" applyBorder="1"/>
    <xf numFmtId="0" fontId="2" fillId="31" borderId="5" xfId="0" applyFont="1" applyFill="1" applyBorder="1"/>
    <xf numFmtId="0" fontId="2" fillId="31" borderId="6" xfId="0" applyFont="1" applyFill="1" applyBorder="1"/>
    <xf numFmtId="0" fontId="2" fillId="31" borderId="8" xfId="0" applyFont="1" applyFill="1" applyBorder="1"/>
    <xf numFmtId="0" fontId="2" fillId="31" borderId="9" xfId="0" applyFont="1" applyFill="1" applyBorder="1"/>
    <xf numFmtId="166" fontId="2" fillId="0" borderId="10" xfId="0" applyNumberFormat="1" applyFont="1" applyBorder="1"/>
    <xf numFmtId="0" fontId="3" fillId="31" borderId="17" xfId="0" applyFont="1" applyFill="1" applyBorder="1"/>
    <xf numFmtId="0" fontId="2" fillId="31" borderId="79" xfId="0" applyFont="1" applyFill="1" applyBorder="1"/>
    <xf numFmtId="0" fontId="64" fillId="31" borderId="2" xfId="0" applyFont="1" applyFill="1" applyBorder="1" applyAlignment="1">
      <alignment horizontal="center"/>
    </xf>
    <xf numFmtId="0" fontId="65" fillId="0" borderId="0" xfId="0" applyFont="1" applyAlignment="1">
      <alignment vertical="center"/>
    </xf>
    <xf numFmtId="0" fontId="10" fillId="54" borderId="0" xfId="0" applyFont="1" applyFill="1"/>
    <xf numFmtId="0" fontId="1" fillId="0" borderId="2" xfId="0" applyFont="1" applyBorder="1" applyAlignment="1">
      <alignment wrapText="1"/>
    </xf>
    <xf numFmtId="0" fontId="44" fillId="40" borderId="0" xfId="0" applyFont="1" applyFill="1" applyBorder="1" applyAlignment="1"/>
    <xf numFmtId="0" fontId="3" fillId="3" borderId="10" xfId="0" applyFont="1" applyFill="1" applyBorder="1"/>
    <xf numFmtId="0" fontId="61" fillId="55" borderId="0" xfId="0" applyFont="1" applyFill="1"/>
    <xf numFmtId="0" fontId="43" fillId="21" borderId="2" xfId="0" applyFont="1" applyFill="1" applyBorder="1"/>
    <xf numFmtId="2" fontId="23" fillId="31" borderId="2" xfId="0" applyNumberFormat="1" applyFont="1" applyFill="1" applyBorder="1" applyAlignment="1">
      <alignment horizontal="center"/>
    </xf>
    <xf numFmtId="0" fontId="23" fillId="31" borderId="2" xfId="0" applyFont="1" applyFill="1" applyBorder="1" applyAlignment="1">
      <alignment horizontal="center"/>
    </xf>
    <xf numFmtId="0" fontId="31" fillId="0" borderId="2" xfId="2" applyBorder="1"/>
    <xf numFmtId="0" fontId="7" fillId="56" borderId="3" xfId="0" applyFont="1" applyFill="1" applyBorder="1" applyAlignment="1">
      <alignment wrapText="1"/>
    </xf>
    <xf numFmtId="0" fontId="0" fillId="56" borderId="2" xfId="0" applyFill="1" applyBorder="1" applyAlignment="1">
      <alignment wrapText="1"/>
    </xf>
    <xf numFmtId="0" fontId="0" fillId="56" borderId="15" xfId="0" applyFill="1" applyBorder="1" applyAlignment="1">
      <alignment wrapText="1"/>
    </xf>
    <xf numFmtId="0" fontId="0" fillId="56" borderId="15" xfId="0" applyFill="1" applyBorder="1"/>
    <xf numFmtId="0" fontId="0" fillId="56" borderId="4" xfId="0" applyFill="1" applyBorder="1" applyAlignment="1">
      <alignment wrapText="1"/>
    </xf>
    <xf numFmtId="0" fontId="8" fillId="25" borderId="2" xfId="0" applyFont="1" applyFill="1" applyBorder="1" applyAlignment="1">
      <alignment wrapText="1"/>
    </xf>
    <xf numFmtId="0" fontId="8" fillId="56" borderId="2" xfId="0" applyFont="1" applyFill="1" applyBorder="1" applyAlignment="1">
      <alignment wrapText="1"/>
    </xf>
    <xf numFmtId="0" fontId="45" fillId="0" borderId="81" xfId="0" applyFont="1" applyBorder="1" applyAlignment="1">
      <alignment horizontal="center" vertical="center" wrapText="1"/>
    </xf>
    <xf numFmtId="0" fontId="46" fillId="43" borderId="41" xfId="0" applyFont="1" applyFill="1" applyBorder="1" applyAlignment="1">
      <alignment vertical="center" wrapText="1"/>
    </xf>
    <xf numFmtId="0" fontId="32" fillId="43" borderId="81" xfId="0" applyFont="1" applyFill="1" applyBorder="1" applyAlignment="1">
      <alignment horizontal="center" vertical="center" wrapText="1"/>
    </xf>
    <xf numFmtId="0" fontId="32" fillId="0" borderId="81" xfId="0" applyFont="1" applyBorder="1" applyAlignment="1">
      <alignment horizontal="center" vertical="center" wrapText="1"/>
    </xf>
    <xf numFmtId="0" fontId="47" fillId="29" borderId="28" xfId="0" applyFont="1" applyFill="1" applyBorder="1" applyAlignment="1">
      <alignment horizontal="center" vertical="center" wrapText="1"/>
    </xf>
    <xf numFmtId="0" fontId="11" fillId="0" borderId="0" xfId="0" applyFont="1"/>
    <xf numFmtId="0" fontId="20" fillId="58" borderId="41" xfId="0" applyFont="1" applyFill="1" applyBorder="1" applyAlignment="1">
      <alignment vertical="center" wrapText="1"/>
    </xf>
    <xf numFmtId="169" fontId="45" fillId="0" borderId="81" xfId="3" applyNumberFormat="1" applyFont="1" applyBorder="1" applyAlignment="1">
      <alignment horizontal="center" vertical="center" wrapText="1"/>
    </xf>
    <xf numFmtId="169" fontId="47" fillId="29" borderId="28" xfId="3" applyNumberFormat="1" applyFont="1" applyFill="1" applyBorder="1" applyAlignment="1">
      <alignment horizontal="center" vertical="center" wrapText="1"/>
    </xf>
    <xf numFmtId="0" fontId="20" fillId="57" borderId="41" xfId="0" applyFont="1" applyFill="1" applyBorder="1" applyAlignment="1">
      <alignment vertical="center" wrapText="1"/>
    </xf>
    <xf numFmtId="0" fontId="20" fillId="27" borderId="41" xfId="0" applyFont="1" applyFill="1" applyBorder="1" applyAlignment="1">
      <alignment horizontal="left" vertical="center" wrapText="1" indent="2"/>
    </xf>
    <xf numFmtId="0" fontId="20" fillId="26" borderId="72" xfId="0" applyFont="1" applyFill="1" applyBorder="1" applyAlignment="1">
      <alignment horizontal="center" vertical="center" wrapText="1"/>
    </xf>
    <xf numFmtId="0" fontId="20" fillId="26" borderId="27" xfId="0" applyFont="1" applyFill="1" applyBorder="1" applyAlignment="1">
      <alignment horizontal="center" vertical="center" wrapText="1"/>
    </xf>
    <xf numFmtId="0" fontId="20" fillId="26" borderId="70" xfId="0" applyFont="1" applyFill="1" applyBorder="1" applyAlignment="1">
      <alignment horizontal="center" vertical="center" wrapText="1"/>
    </xf>
    <xf numFmtId="0" fontId="20" fillId="26" borderId="71" xfId="0" applyFont="1" applyFill="1" applyBorder="1" applyAlignment="1">
      <alignment horizontal="center" vertical="center" wrapText="1"/>
    </xf>
    <xf numFmtId="0" fontId="7" fillId="3" borderId="12" xfId="0" applyFont="1" applyFill="1" applyBorder="1" applyAlignment="1">
      <alignment horizontal="center"/>
    </xf>
    <xf numFmtId="0" fontId="7" fillId="3" borderId="14" xfId="0" applyFont="1" applyFill="1" applyBorder="1" applyAlignment="1">
      <alignment horizontal="center"/>
    </xf>
    <xf numFmtId="0" fontId="7" fillId="3" borderId="13" xfId="0" applyFont="1" applyFill="1" applyBorder="1" applyAlignment="1">
      <alignment horizontal="center"/>
    </xf>
    <xf numFmtId="0" fontId="8" fillId="0" borderId="12" xfId="0" applyFont="1" applyBorder="1" applyAlignment="1">
      <alignment horizontal="left" wrapText="1"/>
    </xf>
    <xf numFmtId="0" fontId="8" fillId="0" borderId="13" xfId="0" applyFont="1" applyBorder="1" applyAlignment="1">
      <alignment horizontal="left" wrapText="1"/>
    </xf>
    <xf numFmtId="0" fontId="8" fillId="0" borderId="14" xfId="0" applyFont="1" applyBorder="1" applyAlignment="1">
      <alignment horizontal="left" wrapText="1"/>
    </xf>
    <xf numFmtId="0" fontId="8" fillId="0" borderId="12" xfId="0" applyFont="1" applyBorder="1" applyAlignment="1">
      <alignment horizontal="center" wrapText="1"/>
    </xf>
    <xf numFmtId="0" fontId="8" fillId="0" borderId="13" xfId="0" applyFont="1" applyBorder="1" applyAlignment="1">
      <alignment horizontal="center" wrapText="1"/>
    </xf>
    <xf numFmtId="0" fontId="8" fillId="0" borderId="14" xfId="0" applyFont="1" applyBorder="1" applyAlignment="1">
      <alignment horizontal="center" wrapText="1"/>
    </xf>
  </cellXfs>
  <cellStyles count="4">
    <cellStyle name="Currency" xfId="3" builtinId="4"/>
    <cellStyle name="Hyperlink" xfId="2" builtinId="8"/>
    <cellStyle name="Normal" xfId="0" builtinId="0"/>
    <cellStyle name="Percent" xfId="1" builtinId="5"/>
  </cellStyles>
  <dxfs count="118">
    <dxf>
      <font>
        <color theme="3" tint="-0.24994659260841701"/>
      </font>
    </dxf>
    <dxf>
      <font>
        <b/>
        <i/>
        <color rgb="FFC00000"/>
      </font>
    </dxf>
    <dxf>
      <font>
        <color theme="0" tint="-0.499984740745262"/>
      </font>
      <fill>
        <patternFill>
          <bgColor theme="0" tint="-0.14996795556505021"/>
        </patternFill>
      </fill>
    </dxf>
    <dxf>
      <font>
        <color theme="3" tint="-0.24994659260841701"/>
      </font>
    </dxf>
    <dxf>
      <font>
        <b/>
        <i/>
        <color rgb="FFC00000"/>
      </font>
    </dxf>
    <dxf>
      <font>
        <color theme="0" tint="-0.499984740745262"/>
      </font>
      <fill>
        <patternFill>
          <bgColor theme="0" tint="-0.14996795556505021"/>
        </patternFill>
      </fill>
    </dxf>
    <dxf>
      <font>
        <color theme="0" tint="-0.499984740745262"/>
      </font>
    </dxf>
    <dxf>
      <font>
        <color theme="1" tint="0.499984740745262"/>
      </font>
    </dxf>
    <dxf>
      <fill>
        <patternFill>
          <bgColor auto="1"/>
        </patternFill>
      </fill>
    </dxf>
    <dxf>
      <font>
        <b/>
      </font>
    </dxf>
    <dxf>
      <font>
        <sz val="12"/>
      </font>
    </dxf>
    <dxf>
      <font>
        <sz val="12"/>
      </font>
    </dxf>
    <dxf>
      <font>
        <name val="Tw Cen MT Condensed"/>
        <scheme val="none"/>
      </font>
    </dxf>
    <dxf>
      <font>
        <color rgb="FFFFFF00"/>
      </font>
    </dxf>
    <dxf>
      <font>
        <i/>
      </font>
    </dxf>
    <dxf>
      <font>
        <i/>
      </font>
    </dxf>
    <dxf>
      <fill>
        <patternFill patternType="solid">
          <bgColor theme="0" tint="-4.9989318521683403E-2"/>
        </patternFill>
      </fill>
    </dxf>
    <dxf>
      <fill>
        <patternFill patternType="solid">
          <bgColor theme="0" tint="-4.9989318521683403E-2"/>
        </patternFill>
      </fill>
    </dxf>
    <dxf>
      <font>
        <sz val="11"/>
      </font>
    </dxf>
    <dxf>
      <font>
        <b/>
      </font>
    </dxf>
    <dxf>
      <font>
        <name val="Arial Narrow"/>
        <scheme val="none"/>
      </font>
    </dxf>
    <dxf>
      <font>
        <color theme="0"/>
      </font>
    </dxf>
    <dxf>
      <font>
        <color theme="0"/>
      </font>
    </dxf>
    <dxf>
      <font>
        <color theme="0"/>
      </font>
    </dxf>
    <dxf>
      <fill>
        <patternFill patternType="solid">
          <bgColor rgb="FF000099"/>
        </patternFill>
      </fill>
    </dxf>
    <dxf>
      <fill>
        <patternFill patternType="solid">
          <bgColor rgb="FF000099"/>
        </patternFill>
      </fill>
    </dxf>
    <dxf>
      <fill>
        <patternFill patternType="solid">
          <bgColor rgb="FF000099"/>
        </patternFill>
      </fill>
    </dxf>
    <dxf>
      <alignment horizontal="center" readingOrder="0"/>
    </dxf>
    <dxf>
      <numFmt numFmtId="2" formatCode="0.00"/>
    </dxf>
    <dxf>
      <border>
        <bottom style="thin">
          <color indexed="64"/>
        </bottom>
      </border>
    </dxf>
    <dxf>
      <border>
        <horizontal/>
      </border>
    </dxf>
    <dxf>
      <font>
        <name val="Tw Cen MT Condensed"/>
        <scheme val="none"/>
      </font>
    </dxf>
    <dxf>
      <font>
        <sz val="11"/>
      </font>
    </dxf>
    <dxf>
      <font>
        <sz val="11"/>
      </font>
    </dxf>
    <dxf>
      <font>
        <sz val="11"/>
      </font>
    </dxf>
    <dxf>
      <font>
        <b/>
      </font>
    </dxf>
    <dxf>
      <font>
        <b/>
      </font>
    </dxf>
    <dxf>
      <font>
        <b/>
      </font>
    </dxf>
    <dxf>
      <border>
        <bottom style="double">
          <color indexed="64"/>
        </bottom>
      </border>
    </dxf>
    <dxf>
      <border>
        <bottom style="double">
          <color indexed="64"/>
        </bottom>
      </border>
    </dxf>
    <dxf>
      <border>
        <bottom style="double">
          <color indexed="64"/>
        </bottom>
      </border>
    </dxf>
    <dxf>
      <font>
        <color theme="1"/>
      </font>
    </dxf>
    <dxf>
      <font>
        <color theme="1"/>
      </font>
    </dxf>
    <dxf>
      <font>
        <color theme="1"/>
      </font>
    </dxf>
    <dxf>
      <font>
        <color theme="1"/>
      </font>
    </dxf>
    <dxf>
      <font>
        <color theme="1"/>
      </font>
    </dxf>
    <dxf>
      <font>
        <color theme="1"/>
      </font>
    </dxf>
    <dxf>
      <font>
        <color theme="0"/>
      </font>
    </dxf>
    <dxf>
      <border>
        <horizontal style="thin">
          <color theme="0"/>
        </horizontal>
      </border>
    </dxf>
    <dxf>
      <border>
        <horizontal style="thin">
          <color theme="0"/>
        </horizontal>
      </border>
    </dxf>
    <dxf>
      <border>
        <horizontal style="thin">
          <color theme="0"/>
        </horizontal>
      </border>
    </dxf>
    <dxf>
      <border>
        <horizontal style="thin">
          <color theme="0"/>
        </horizontal>
      </border>
    </dxf>
    <dxf>
      <border>
        <horizontal style="thin">
          <color theme="0"/>
        </horizontal>
      </border>
    </dxf>
    <dxf>
      <border>
        <horizontal style="thin">
          <color theme="0"/>
        </horizontal>
      </border>
    </dxf>
    <dxf>
      <border>
        <horizontal style="thin">
          <color theme="0"/>
        </horizontal>
      </border>
    </dxf>
    <dxf>
      <fill>
        <patternFill patternType="solid">
          <bgColor rgb="FF339933"/>
        </patternFill>
      </fill>
    </dxf>
    <dxf>
      <fill>
        <patternFill patternType="solid">
          <bgColor rgb="FF339933"/>
        </patternFill>
      </fill>
    </dxf>
    <dxf>
      <fill>
        <patternFill patternType="solid">
          <bgColor rgb="FF339933"/>
        </patternFill>
      </fill>
    </dxf>
    <dxf>
      <fill>
        <patternFill patternType="solid">
          <bgColor rgb="FF339933"/>
        </patternFill>
      </fill>
    </dxf>
    <dxf>
      <fill>
        <patternFill patternType="solid">
          <bgColor rgb="FF339933"/>
        </patternFill>
      </fill>
    </dxf>
    <dxf>
      <fill>
        <patternFill patternType="solid">
          <bgColor rgb="FF339933"/>
        </patternFill>
      </fill>
    </dxf>
    <dxf>
      <fill>
        <patternFill patternType="solid">
          <bgColor rgb="FF003300"/>
        </patternFill>
      </fill>
    </dxf>
    <dxf>
      <font>
        <sz val="11"/>
      </font>
    </dxf>
    <dxf>
      <font>
        <sz val="11"/>
      </font>
    </dxf>
    <dxf>
      <font>
        <sz val="11"/>
      </font>
    </dxf>
    <dxf>
      <font>
        <sz val="11"/>
      </font>
    </dxf>
    <dxf>
      <font>
        <sz val="11"/>
      </font>
    </dxf>
    <dxf>
      <font>
        <sz val="11"/>
      </font>
    </dxf>
    <dxf>
      <font>
        <sz val="11"/>
      </font>
    </dxf>
    <dxf>
      <font>
        <sz val="11"/>
      </font>
    </dxf>
    <dxf>
      <font>
        <sz val="11"/>
      </font>
    </dxf>
    <dxf>
      <font>
        <b/>
      </font>
    </dxf>
    <dxf>
      <font>
        <b/>
      </font>
    </dxf>
    <dxf>
      <font>
        <b/>
      </font>
    </dxf>
    <dxf>
      <font>
        <b/>
      </font>
    </dxf>
    <dxf>
      <font>
        <b/>
      </font>
    </dxf>
    <dxf>
      <font>
        <b/>
      </font>
    </dxf>
    <dxf>
      <font>
        <b/>
      </font>
    </dxf>
    <dxf>
      <font>
        <b/>
      </font>
    </dxf>
    <dxf>
      <font>
        <b/>
      </font>
    </dxf>
    <dxf>
      <font>
        <name val="Tw Cen MT Condensed"/>
        <scheme val="none"/>
      </font>
    </dxf>
    <dxf>
      <font>
        <name val="Tw Cen MT Condensed"/>
        <scheme val="none"/>
      </font>
    </dxf>
    <dxf>
      <font>
        <name val="Tw Cen MT Condensed"/>
        <scheme val="none"/>
      </font>
    </dxf>
    <dxf>
      <font>
        <name val="Tw Cen MT Condensed"/>
        <scheme val="none"/>
      </font>
    </dxf>
    <dxf>
      <font>
        <name val="Tw Cen MT Condensed"/>
        <scheme val="none"/>
      </font>
    </dxf>
    <dxf>
      <font>
        <name val="Tw Cen MT Condensed"/>
        <scheme val="none"/>
      </font>
    </dxf>
    <dxf>
      <font>
        <name val="Tw Cen MT Condensed"/>
        <scheme val="none"/>
      </font>
    </dxf>
    <dxf>
      <font>
        <name val="Tw Cen MT Condensed"/>
        <scheme val="none"/>
      </font>
    </dxf>
    <dxf>
      <font>
        <name val="Tw Cen MT Condensed"/>
        <scheme val="none"/>
      </font>
    </dxf>
    <dxf>
      <font>
        <name val="Tw Cen MT Condensed"/>
        <scheme val="none"/>
      </font>
    </dxf>
    <dxf>
      <font>
        <name val="Tw Cen MT Condensed"/>
        <scheme val="none"/>
      </font>
    </dxf>
    <dxf>
      <font>
        <color theme="1" tint="0.499984740745262"/>
      </font>
      <fill>
        <patternFill>
          <bgColor theme="0" tint="-0.14996795556505021"/>
        </patternFill>
      </fill>
    </dxf>
    <dxf>
      <fill>
        <patternFill>
          <bgColor theme="9" tint="0.59996337778862885"/>
        </patternFill>
      </fill>
    </dxf>
    <dxf>
      <font>
        <b/>
        <i/>
        <color rgb="FF7E0000"/>
      </font>
      <fill>
        <patternFill>
          <bgColor theme="5" tint="0.39994506668294322"/>
        </patternFill>
      </fill>
    </dxf>
    <dxf>
      <fill>
        <patternFill>
          <bgColor theme="5" tint="0.59996337778862885"/>
        </patternFill>
      </fill>
    </dxf>
    <dxf>
      <font>
        <color auto="1"/>
      </font>
      <fill>
        <patternFill>
          <bgColor rgb="FFFFEB9C"/>
        </patternFill>
      </fill>
    </dxf>
    <dxf>
      <fill>
        <patternFill>
          <bgColor rgb="FFAEF09E"/>
        </patternFill>
      </fill>
    </dxf>
    <dxf>
      <fill>
        <patternFill>
          <bgColor theme="5" tint="0.59996337778862885"/>
        </patternFill>
      </fill>
    </dxf>
    <dxf>
      <font>
        <color auto="1"/>
      </font>
      <fill>
        <patternFill>
          <bgColor rgb="FFFFEB9C"/>
        </patternFill>
      </fill>
    </dxf>
    <dxf>
      <fill>
        <patternFill>
          <bgColor rgb="FFAEF09E"/>
        </patternFill>
      </fill>
    </dxf>
    <dxf>
      <font>
        <b/>
        <i val="0"/>
        <color rgb="FFFFFF66"/>
      </font>
      <fill>
        <patternFill>
          <bgColor theme="3" tint="-0.24994659260841701"/>
        </patternFill>
      </fill>
    </dxf>
    <dxf>
      <font>
        <b/>
        <i val="0"/>
        <color rgb="FFFFFF66"/>
      </font>
      <fill>
        <patternFill>
          <bgColor theme="3" tint="-0.24994659260841701"/>
        </patternFill>
      </fill>
    </dxf>
    <dxf>
      <font>
        <b/>
        <i val="0"/>
        <color rgb="FFFFFF66"/>
      </font>
      <fill>
        <patternFill>
          <bgColor theme="3" tint="-0.24994659260841701"/>
        </patternFill>
      </fill>
    </dxf>
    <dxf>
      <font>
        <b/>
        <i val="0"/>
        <color rgb="FFFFFF66"/>
      </font>
      <fill>
        <patternFill>
          <bgColor theme="3" tint="-0.24994659260841701"/>
        </patternFill>
      </fill>
    </dxf>
    <dxf>
      <font>
        <b/>
        <i val="0"/>
        <color rgb="FFFFFF66"/>
      </font>
      <fill>
        <patternFill>
          <bgColor theme="3" tint="-0.24994659260841701"/>
        </patternFill>
      </fill>
    </dxf>
    <dxf>
      <font>
        <b/>
        <i val="0"/>
        <color rgb="FFFFFF66"/>
      </font>
      <fill>
        <patternFill>
          <bgColor theme="3" tint="-0.24994659260841701"/>
        </patternFill>
      </fill>
    </dxf>
    <dxf>
      <font>
        <b/>
        <i val="0"/>
        <color rgb="FFFFFF66"/>
      </font>
      <fill>
        <patternFill>
          <bgColor theme="3" tint="-0.24994659260841701"/>
        </patternFill>
      </fill>
    </dxf>
    <dxf>
      <font>
        <b/>
        <i val="0"/>
        <color rgb="FFFFFF66"/>
      </font>
      <fill>
        <patternFill>
          <bgColor theme="3" tint="-0.24994659260841701"/>
        </patternFill>
      </fill>
    </dxf>
    <dxf>
      <font>
        <b/>
        <i val="0"/>
        <color rgb="FFFFFF66"/>
      </font>
      <fill>
        <patternFill>
          <bgColor theme="3" tint="-0.24994659260841701"/>
        </patternFill>
      </fill>
    </dxf>
    <dxf>
      <font>
        <b/>
        <i val="0"/>
        <color rgb="FFFFFF66"/>
      </font>
      <fill>
        <patternFill>
          <bgColor theme="3" tint="-0.24994659260841701"/>
        </patternFill>
      </fill>
    </dxf>
    <dxf>
      <font>
        <b/>
        <i val="0"/>
        <color rgb="FFFFFF66"/>
      </font>
      <fill>
        <patternFill>
          <bgColor theme="3" tint="-0.24994659260841701"/>
        </patternFill>
      </fill>
    </dxf>
    <dxf>
      <font>
        <b/>
        <i val="0"/>
        <color rgb="FFFFFF66"/>
      </font>
      <fill>
        <patternFill>
          <bgColor theme="3" tint="-0.24994659260841701"/>
        </patternFill>
      </fill>
    </dxf>
    <dxf>
      <font>
        <b/>
        <i val="0"/>
        <color rgb="FFFFFF66"/>
      </font>
      <fill>
        <patternFill>
          <bgColor theme="3" tint="-0.24994659260841701"/>
        </patternFill>
      </fill>
    </dxf>
    <dxf>
      <font>
        <b/>
        <i val="0"/>
        <color rgb="FFFFFF66"/>
      </font>
      <fill>
        <patternFill>
          <bgColor theme="3" tint="-0.24994659260841701"/>
        </patternFill>
      </fill>
    </dxf>
    <dxf>
      <font>
        <b/>
        <i val="0"/>
        <color rgb="FFFFFF66"/>
      </font>
      <fill>
        <patternFill>
          <bgColor theme="3" tint="-0.24994659260841701"/>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AEF09E"/>
      <color rgb="FF003300"/>
      <color rgb="FF000099"/>
      <color rgb="FF7E0000"/>
      <color rgb="FF006600"/>
      <color rgb="FFE6E17A"/>
      <color rgb="FFFFFF66"/>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manualLayout>
          <c:layoutTarget val="inner"/>
          <c:xMode val="edge"/>
          <c:yMode val="edge"/>
          <c:x val="8.7986561679790021E-2"/>
          <c:y val="6.5758556818198255E-2"/>
          <c:w val="0.68867777397390539"/>
          <c:h val="0.76842258991328594"/>
        </c:manualLayout>
      </c:layout>
      <c:barChart>
        <c:barDir val="col"/>
        <c:grouping val="stacked"/>
        <c:varyColors val="0"/>
        <c:ser>
          <c:idx val="0"/>
          <c:order val="0"/>
          <c:tx>
            <c:strRef>
              <c:f>DataIn!$C$17</c:f>
              <c:strCache>
                <c:ptCount val="1"/>
                <c:pt idx="0">
                  <c:v>Residential</c:v>
                </c:pt>
              </c:strCache>
            </c:strRef>
          </c:tx>
          <c:invertIfNegative val="0"/>
          <c:cat>
            <c:numRef>
              <c:f>DataIn!$D$16:$N$16</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DataIn!$D$17:$N$17</c:f>
              <c:numCache>
                <c:formatCode>General</c:formatCode>
                <c:ptCount val="11"/>
                <c:pt idx="0">
                  <c:v>0.57999999999999996</c:v>
                </c:pt>
                <c:pt idx="1">
                  <c:v>0.77499999999999991</c:v>
                </c:pt>
                <c:pt idx="2">
                  <c:v>0.97</c:v>
                </c:pt>
                <c:pt idx="3">
                  <c:v>1.075</c:v>
                </c:pt>
                <c:pt idx="4">
                  <c:v>1.18</c:v>
                </c:pt>
                <c:pt idx="5">
                  <c:v>1.2799999999999998</c:v>
                </c:pt>
                <c:pt idx="6">
                  <c:v>1.38</c:v>
                </c:pt>
                <c:pt idx="7">
                  <c:v>1.4849999999999999</c:v>
                </c:pt>
                <c:pt idx="8">
                  <c:v>1.59</c:v>
                </c:pt>
                <c:pt idx="9">
                  <c:v>1.69</c:v>
                </c:pt>
                <c:pt idx="10">
                  <c:v>1.79</c:v>
                </c:pt>
              </c:numCache>
            </c:numRef>
          </c:val>
        </c:ser>
        <c:ser>
          <c:idx val="1"/>
          <c:order val="1"/>
          <c:tx>
            <c:strRef>
              <c:f>DataIn!$C$18</c:f>
              <c:strCache>
                <c:ptCount val="1"/>
                <c:pt idx="0">
                  <c:v>Commercial</c:v>
                </c:pt>
              </c:strCache>
            </c:strRef>
          </c:tx>
          <c:spPr>
            <a:ln>
              <a:noFill/>
            </a:ln>
          </c:spPr>
          <c:invertIfNegative val="0"/>
          <c:cat>
            <c:numRef>
              <c:f>DataIn!$D$16:$N$16</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DataIn!$D$18:$N$18</c:f>
              <c:numCache>
                <c:formatCode>General</c:formatCode>
                <c:ptCount val="11"/>
                <c:pt idx="0">
                  <c:v>0.192</c:v>
                </c:pt>
                <c:pt idx="1">
                  <c:v>0.35099999999999998</c:v>
                </c:pt>
                <c:pt idx="2">
                  <c:v>0.51</c:v>
                </c:pt>
                <c:pt idx="3">
                  <c:v>0.52500000000000002</c:v>
                </c:pt>
                <c:pt idx="4">
                  <c:v>0.54</c:v>
                </c:pt>
                <c:pt idx="5">
                  <c:v>0.55000000000000004</c:v>
                </c:pt>
                <c:pt idx="6">
                  <c:v>0.56000000000000005</c:v>
                </c:pt>
                <c:pt idx="7">
                  <c:v>0.57499999999999996</c:v>
                </c:pt>
                <c:pt idx="8">
                  <c:v>0.59</c:v>
                </c:pt>
                <c:pt idx="9">
                  <c:v>0.60499999999999998</c:v>
                </c:pt>
                <c:pt idx="10">
                  <c:v>0.62</c:v>
                </c:pt>
              </c:numCache>
            </c:numRef>
          </c:val>
        </c:ser>
        <c:ser>
          <c:idx val="2"/>
          <c:order val="2"/>
          <c:tx>
            <c:strRef>
              <c:f>DataIn!$C$19</c:f>
              <c:strCache>
                <c:ptCount val="1"/>
                <c:pt idx="0">
                  <c:v>Industrial</c:v>
                </c:pt>
              </c:strCache>
            </c:strRef>
          </c:tx>
          <c:spPr>
            <a:gradFill flip="none" rotWithShape="1">
              <a:gsLst>
                <a:gs pos="0">
                  <a:srgbClr val="C7C323"/>
                </a:gs>
                <a:gs pos="34000">
                  <a:srgbClr val="DEDE46"/>
                </a:gs>
                <a:gs pos="100000">
                  <a:srgbClr val="E5E25C"/>
                </a:gs>
              </a:gsLst>
              <a:lin ang="16200000" scaled="1"/>
              <a:tileRect/>
            </a:gradFill>
          </c:spPr>
          <c:invertIfNegative val="0"/>
          <c:cat>
            <c:numRef>
              <c:f>DataIn!$D$16:$N$16</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DataIn!$D$19:$N$19</c:f>
              <c:numCache>
                <c:formatCode>General</c:formatCode>
                <c:ptCount val="11"/>
                <c:pt idx="0">
                  <c:v>9.4E-2</c:v>
                </c:pt>
                <c:pt idx="1">
                  <c:v>9.7000000000000003E-2</c:v>
                </c:pt>
                <c:pt idx="2">
                  <c:v>0.1</c:v>
                </c:pt>
                <c:pt idx="3">
                  <c:v>0.1</c:v>
                </c:pt>
                <c:pt idx="4">
                  <c:v>0.1</c:v>
                </c:pt>
                <c:pt idx="5">
                  <c:v>0.10500000000000001</c:v>
                </c:pt>
                <c:pt idx="6">
                  <c:v>0.11</c:v>
                </c:pt>
                <c:pt idx="7">
                  <c:v>0.11</c:v>
                </c:pt>
                <c:pt idx="8">
                  <c:v>0.11</c:v>
                </c:pt>
                <c:pt idx="9">
                  <c:v>0.11</c:v>
                </c:pt>
                <c:pt idx="10">
                  <c:v>0.11</c:v>
                </c:pt>
              </c:numCache>
            </c:numRef>
          </c:val>
        </c:ser>
        <c:ser>
          <c:idx val="3"/>
          <c:order val="3"/>
          <c:tx>
            <c:strRef>
              <c:f>DataIn!$C$20</c:f>
              <c:strCache>
                <c:ptCount val="1"/>
                <c:pt idx="0">
                  <c:v>Institutional</c:v>
                </c:pt>
              </c:strCache>
            </c:strRef>
          </c:tx>
          <c:invertIfNegative val="0"/>
          <c:cat>
            <c:numRef>
              <c:f>DataIn!$D$16:$N$16</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DataIn!$D$20:$N$20</c:f>
              <c:numCache>
                <c:formatCode>General</c:formatCode>
                <c:ptCount val="11"/>
                <c:pt idx="0">
                  <c:v>0.09</c:v>
                </c:pt>
                <c:pt idx="1">
                  <c:v>0.2</c:v>
                </c:pt>
                <c:pt idx="2">
                  <c:v>0.31</c:v>
                </c:pt>
                <c:pt idx="3">
                  <c:v>0.34499999999999997</c:v>
                </c:pt>
                <c:pt idx="4">
                  <c:v>0.38</c:v>
                </c:pt>
                <c:pt idx="5">
                  <c:v>0.39500000000000002</c:v>
                </c:pt>
                <c:pt idx="6">
                  <c:v>0.41</c:v>
                </c:pt>
                <c:pt idx="7">
                  <c:v>0.42499999999999999</c:v>
                </c:pt>
                <c:pt idx="8">
                  <c:v>0.44</c:v>
                </c:pt>
                <c:pt idx="9">
                  <c:v>0.44500000000000001</c:v>
                </c:pt>
                <c:pt idx="10">
                  <c:v>0.45</c:v>
                </c:pt>
              </c:numCache>
            </c:numRef>
          </c:val>
        </c:ser>
        <c:ser>
          <c:idx val="4"/>
          <c:order val="4"/>
          <c:tx>
            <c:strRef>
              <c:f>DataIn!$C$21</c:f>
              <c:strCache>
                <c:ptCount val="1"/>
                <c:pt idx="0">
                  <c:v>System Process</c:v>
                </c:pt>
              </c:strCache>
            </c:strRef>
          </c:tx>
          <c:invertIfNegative val="0"/>
          <c:cat>
            <c:numRef>
              <c:f>DataIn!$D$16:$N$16</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DataIn!$D$21:$N$21</c:f>
              <c:numCache>
                <c:formatCode>General</c:formatCode>
                <c:ptCount val="11"/>
                <c:pt idx="0">
                  <c:v>0.06</c:v>
                </c:pt>
                <c:pt idx="1">
                  <c:v>0.17</c:v>
                </c:pt>
                <c:pt idx="2">
                  <c:v>0.28000000000000003</c:v>
                </c:pt>
                <c:pt idx="3">
                  <c:v>0.30500000000000005</c:v>
                </c:pt>
                <c:pt idx="4">
                  <c:v>0.33</c:v>
                </c:pt>
                <c:pt idx="5">
                  <c:v>0.35499999999999998</c:v>
                </c:pt>
                <c:pt idx="6">
                  <c:v>0.38</c:v>
                </c:pt>
                <c:pt idx="7">
                  <c:v>0.40500000000000003</c:v>
                </c:pt>
                <c:pt idx="8">
                  <c:v>0.43</c:v>
                </c:pt>
                <c:pt idx="9">
                  <c:v>0.45499999999999996</c:v>
                </c:pt>
                <c:pt idx="10">
                  <c:v>0.48</c:v>
                </c:pt>
              </c:numCache>
            </c:numRef>
          </c:val>
        </c:ser>
        <c:ser>
          <c:idx val="5"/>
          <c:order val="5"/>
          <c:tx>
            <c:strRef>
              <c:f>DataIn!$C$22</c:f>
              <c:strCache>
                <c:ptCount val="1"/>
                <c:pt idx="0">
                  <c:v>WTP Process</c:v>
                </c:pt>
              </c:strCache>
            </c:strRef>
          </c:tx>
          <c:spPr>
            <a:gradFill flip="none" rotWithShape="1">
              <a:gsLst>
                <a:gs pos="0">
                  <a:schemeClr val="accent5">
                    <a:lumMod val="60000"/>
                    <a:lumOff val="40000"/>
                  </a:schemeClr>
                </a:gs>
                <a:gs pos="34000">
                  <a:srgbClr val="7CC3D6"/>
                </a:gs>
                <a:gs pos="100000">
                  <a:srgbClr val="9CD1E0"/>
                </a:gs>
              </a:gsLst>
              <a:lin ang="16200000" scaled="1"/>
              <a:tileRect/>
            </a:gradFill>
          </c:spPr>
          <c:invertIfNegative val="0"/>
          <c:cat>
            <c:numRef>
              <c:f>DataIn!$D$16:$N$16</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DataIn!$D$22:$N$22</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val>
        </c:ser>
        <c:ser>
          <c:idx val="6"/>
          <c:order val="6"/>
          <c:tx>
            <c:strRef>
              <c:f>DataIn!$C$23</c:f>
              <c:strCache>
                <c:ptCount val="1"/>
                <c:pt idx="0">
                  <c:v>Other Non-Revenue</c:v>
                </c:pt>
              </c:strCache>
            </c:strRef>
          </c:tx>
          <c:spPr>
            <a:gradFill flip="none" rotWithShape="1">
              <a:gsLst>
                <a:gs pos="0">
                  <a:srgbClr val="F79B4F"/>
                </a:gs>
                <a:gs pos="34000">
                  <a:schemeClr val="accent6"/>
                </a:gs>
                <a:gs pos="100000">
                  <a:schemeClr val="accent6">
                    <a:lumMod val="75000"/>
                  </a:schemeClr>
                </a:gs>
              </a:gsLst>
              <a:lin ang="5400000" scaled="1"/>
              <a:tileRect/>
            </a:gradFill>
          </c:spPr>
          <c:invertIfNegative val="0"/>
          <c:cat>
            <c:numRef>
              <c:f>DataIn!$D$16:$N$16</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DataIn!$D$23:$N$23</c:f>
              <c:numCache>
                <c:formatCode>General</c:formatCode>
                <c:ptCount val="11"/>
                <c:pt idx="0">
                  <c:v>0.15</c:v>
                </c:pt>
                <c:pt idx="1">
                  <c:v>0.15</c:v>
                </c:pt>
                <c:pt idx="2">
                  <c:v>0.15</c:v>
                </c:pt>
                <c:pt idx="3">
                  <c:v>0.16</c:v>
                </c:pt>
                <c:pt idx="4">
                  <c:v>0.17</c:v>
                </c:pt>
                <c:pt idx="5">
                  <c:v>0.185</c:v>
                </c:pt>
                <c:pt idx="6">
                  <c:v>0.2</c:v>
                </c:pt>
                <c:pt idx="7">
                  <c:v>0.21500000000000002</c:v>
                </c:pt>
                <c:pt idx="8">
                  <c:v>0.23</c:v>
                </c:pt>
                <c:pt idx="9">
                  <c:v>0.24</c:v>
                </c:pt>
                <c:pt idx="10">
                  <c:v>0.25</c:v>
                </c:pt>
              </c:numCache>
            </c:numRef>
          </c:val>
        </c:ser>
        <c:dLbls>
          <c:showLegendKey val="0"/>
          <c:showVal val="0"/>
          <c:showCatName val="0"/>
          <c:showSerName val="0"/>
          <c:showPercent val="0"/>
          <c:showBubbleSize val="0"/>
        </c:dLbls>
        <c:gapWidth val="49"/>
        <c:overlap val="100"/>
        <c:axId val="218226792"/>
        <c:axId val="218227184"/>
      </c:barChart>
      <c:lineChart>
        <c:grouping val="standard"/>
        <c:varyColors val="0"/>
        <c:ser>
          <c:idx val="7"/>
          <c:order val="7"/>
          <c:tx>
            <c:strRef>
              <c:f>DataIn!$C$25</c:f>
              <c:strCache>
                <c:ptCount val="1"/>
                <c:pt idx="0">
                  <c:v>TOTAL</c:v>
                </c:pt>
              </c:strCache>
            </c:strRef>
          </c:tx>
          <c:spPr>
            <a:ln>
              <a:solidFill>
                <a:schemeClr val="accent1">
                  <a:alpha val="0"/>
                </a:schemeClr>
              </a:solidFill>
            </a:ln>
          </c:spPr>
          <c:marker>
            <c:symbol val="none"/>
          </c:marker>
          <c:dLbls>
            <c:dLbl>
              <c:idx val="7"/>
              <c:numFmt formatCode="#,##0.0" sourceLinked="0"/>
              <c:spPr>
                <a:effectLst/>
                <a:scene3d>
                  <a:camera prst="orthographicFront"/>
                  <a:lightRig rig="threePt" dir="t"/>
                </a:scene3d>
                <a:sp3d>
                  <a:bevelT h="6350"/>
                </a:sp3d>
              </c:spPr>
              <c:txPr>
                <a:bodyPr/>
                <a:lstStyle/>
                <a:p>
                  <a:pPr>
                    <a:defRPr sz="1100" b="1" u="sng">
                      <a:solidFill>
                        <a:srgbClr val="002060"/>
                      </a:solidFill>
                      <a:latin typeface="Tw Cen MT Condensed" panose="020B0606020104020203" pitchFamily="34" charset="0"/>
                    </a:defRPr>
                  </a:pPr>
                  <a:endParaRPr lang="en-US"/>
                </a:p>
              </c:txPr>
              <c:dLblPos val="t"/>
              <c:showLegendKey val="0"/>
              <c:showVal val="1"/>
              <c:showCatName val="0"/>
              <c:showSerName val="0"/>
              <c:showPercent val="0"/>
              <c:showBubbleSize val="0"/>
            </c:dLbl>
            <c:dLbl>
              <c:idx val="10"/>
              <c:layout>
                <c:manualLayout>
                  <c:x val="-3.5862274462069056E-2"/>
                  <c:y val="-3.2784424335017825E-2"/>
                </c:manualLayout>
              </c:layout>
              <c:numFmt formatCode="#,##0.0" sourceLinked="0"/>
              <c:spPr>
                <a:effectLst/>
                <a:scene3d>
                  <a:camera prst="orthographicFront"/>
                  <a:lightRig rig="threePt" dir="t"/>
                </a:scene3d>
                <a:sp3d>
                  <a:bevelT h="6350"/>
                </a:sp3d>
              </c:spPr>
              <c:txPr>
                <a:bodyPr/>
                <a:lstStyle/>
                <a:p>
                  <a:pPr>
                    <a:defRPr sz="1100" b="1" u="sng">
                      <a:solidFill>
                        <a:srgbClr val="002060"/>
                      </a:solidFill>
                      <a:latin typeface="Tw Cen MT Condensed" panose="020B0606020104020203" pitchFamily="34" charset="0"/>
                    </a:defRPr>
                  </a:pPr>
                  <a:endParaRPr lang="en-US"/>
                </a:p>
              </c:txPr>
              <c:dLblPos val="r"/>
              <c:showLegendKey val="0"/>
              <c:showVal val="1"/>
              <c:showCatName val="0"/>
              <c:showSerName val="0"/>
              <c:showPercent val="0"/>
              <c:showBubbleSize val="0"/>
              <c:extLst>
                <c:ext xmlns:c15="http://schemas.microsoft.com/office/drawing/2012/chart" uri="{CE6537A1-D6FC-4f65-9D91-7224C49458BB}">
                  <c15:layout/>
                </c:ext>
              </c:extLst>
            </c:dLbl>
            <c:numFmt formatCode="#,##0.0" sourceLinked="0"/>
            <c:spPr>
              <a:effectLst/>
              <a:scene3d>
                <a:camera prst="orthographicFront"/>
                <a:lightRig rig="threePt" dir="t"/>
              </a:scene3d>
              <a:sp3d>
                <a:bevelT h="6350"/>
              </a:sp3d>
            </c:spPr>
            <c:txPr>
              <a:bodyPr/>
              <a:lstStyle/>
              <a:p>
                <a:pPr>
                  <a:defRPr sz="1100" b="1">
                    <a:latin typeface="Tw Cen MT Condensed" panose="020B0606020104020203"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val>
            <c:numRef>
              <c:f>DataIn!$D$25:$N$25</c:f>
              <c:numCache>
                <c:formatCode>General</c:formatCode>
                <c:ptCount val="11"/>
                <c:pt idx="0">
                  <c:v>1.2</c:v>
                </c:pt>
                <c:pt idx="1">
                  <c:v>1.7</c:v>
                </c:pt>
                <c:pt idx="2">
                  <c:v>2.2999999999999998</c:v>
                </c:pt>
                <c:pt idx="3">
                  <c:v>2.5</c:v>
                </c:pt>
                <c:pt idx="4">
                  <c:v>2.7</c:v>
                </c:pt>
                <c:pt idx="5">
                  <c:v>2.9</c:v>
                </c:pt>
                <c:pt idx="6">
                  <c:v>3</c:v>
                </c:pt>
                <c:pt idx="7">
                  <c:v>3.2</c:v>
                </c:pt>
                <c:pt idx="8">
                  <c:v>3.4</c:v>
                </c:pt>
                <c:pt idx="9">
                  <c:v>3.5</c:v>
                </c:pt>
                <c:pt idx="10">
                  <c:v>3.7</c:v>
                </c:pt>
              </c:numCache>
            </c:numRef>
          </c:val>
          <c:smooth val="0"/>
        </c:ser>
        <c:dLbls>
          <c:showLegendKey val="0"/>
          <c:showVal val="0"/>
          <c:showCatName val="0"/>
          <c:showSerName val="0"/>
          <c:showPercent val="0"/>
          <c:showBubbleSize val="0"/>
        </c:dLbls>
        <c:marker val="1"/>
        <c:smooth val="0"/>
        <c:axId val="218227576"/>
        <c:axId val="218227968"/>
      </c:lineChart>
      <c:catAx>
        <c:axId val="218226792"/>
        <c:scaling>
          <c:orientation val="minMax"/>
        </c:scaling>
        <c:delete val="0"/>
        <c:axPos val="b"/>
        <c:numFmt formatCode="General" sourceLinked="1"/>
        <c:majorTickMark val="out"/>
        <c:minorTickMark val="none"/>
        <c:tickLblPos val="nextTo"/>
        <c:txPr>
          <a:bodyPr rot="-2700000"/>
          <a:lstStyle/>
          <a:p>
            <a:pPr>
              <a:defRPr sz="1200" b="1">
                <a:solidFill>
                  <a:schemeClr val="tx2">
                    <a:lumMod val="75000"/>
                  </a:schemeClr>
                </a:solidFill>
                <a:latin typeface="Tw Cen MT Condensed" panose="020B0606020104020203" pitchFamily="34" charset="0"/>
              </a:defRPr>
            </a:pPr>
            <a:endParaRPr lang="en-US"/>
          </a:p>
        </c:txPr>
        <c:crossAx val="218227184"/>
        <c:crosses val="autoZero"/>
        <c:auto val="1"/>
        <c:lblAlgn val="ctr"/>
        <c:lblOffset val="100"/>
        <c:noMultiLvlLbl val="0"/>
      </c:catAx>
      <c:valAx>
        <c:axId val="218227184"/>
        <c:scaling>
          <c:orientation val="minMax"/>
        </c:scaling>
        <c:delete val="0"/>
        <c:axPos val="l"/>
        <c:majorGridlines>
          <c:spPr>
            <a:ln>
              <a:solidFill>
                <a:schemeClr val="bg1">
                  <a:lumMod val="75000"/>
                  <a:alpha val="53000"/>
                </a:schemeClr>
              </a:solidFill>
            </a:ln>
          </c:spPr>
        </c:majorGridlines>
        <c:title>
          <c:tx>
            <c:rich>
              <a:bodyPr rot="-5400000" vert="horz"/>
              <a:lstStyle/>
              <a:p>
                <a:pPr>
                  <a:defRPr sz="1200">
                    <a:latin typeface="Tw Cen MT Condensed" panose="020B0606020104020203" pitchFamily="34" charset="0"/>
                  </a:defRPr>
                </a:pPr>
                <a:r>
                  <a:rPr lang="en-US" sz="1200">
                    <a:latin typeface="Tw Cen MT Condensed" panose="020B0606020104020203" pitchFamily="34" charset="0"/>
                  </a:rPr>
                  <a:t>Demand [MGD]</a:t>
                </a:r>
              </a:p>
            </c:rich>
          </c:tx>
          <c:layout>
            <c:manualLayout>
              <c:xMode val="edge"/>
              <c:yMode val="edge"/>
              <c:x val="0"/>
              <c:y val="0.3236162146398367"/>
            </c:manualLayout>
          </c:layout>
          <c:overlay val="0"/>
        </c:title>
        <c:numFmt formatCode="#,##0.0" sourceLinked="0"/>
        <c:majorTickMark val="out"/>
        <c:minorTickMark val="none"/>
        <c:tickLblPos val="nextTo"/>
        <c:txPr>
          <a:bodyPr/>
          <a:lstStyle/>
          <a:p>
            <a:pPr>
              <a:defRPr sz="1100" b="1">
                <a:latin typeface="Tw Cen MT Condensed" panose="020B0606020104020203" pitchFamily="34" charset="0"/>
              </a:defRPr>
            </a:pPr>
            <a:endParaRPr lang="en-US"/>
          </a:p>
        </c:txPr>
        <c:crossAx val="218226792"/>
        <c:crosses val="autoZero"/>
        <c:crossBetween val="between"/>
      </c:valAx>
      <c:catAx>
        <c:axId val="218227576"/>
        <c:scaling>
          <c:orientation val="minMax"/>
        </c:scaling>
        <c:delete val="1"/>
        <c:axPos val="b"/>
        <c:majorTickMark val="out"/>
        <c:minorTickMark val="none"/>
        <c:tickLblPos val="nextTo"/>
        <c:crossAx val="218227968"/>
        <c:crosses val="autoZero"/>
        <c:auto val="1"/>
        <c:lblAlgn val="ctr"/>
        <c:lblOffset val="100"/>
        <c:noMultiLvlLbl val="0"/>
      </c:catAx>
      <c:valAx>
        <c:axId val="218227968"/>
        <c:scaling>
          <c:orientation val="minMax"/>
        </c:scaling>
        <c:delete val="1"/>
        <c:axPos val="r"/>
        <c:numFmt formatCode="General" sourceLinked="1"/>
        <c:majorTickMark val="out"/>
        <c:minorTickMark val="none"/>
        <c:tickLblPos val="nextTo"/>
        <c:crossAx val="218227576"/>
        <c:crosses val="max"/>
        <c:crossBetween val="between"/>
      </c:valAx>
      <c:spPr>
        <a:gradFill>
          <a:gsLst>
            <a:gs pos="0">
              <a:srgbClr val="D0D2E6">
                <a:alpha val="78824"/>
              </a:srgbClr>
            </a:gs>
            <a:gs pos="34000">
              <a:srgbClr val="DFE7F5">
                <a:alpha val="67000"/>
              </a:srgbClr>
            </a:gs>
            <a:gs pos="100000">
              <a:schemeClr val="bg1"/>
            </a:gs>
          </a:gsLst>
          <a:lin ang="5400000" scaled="0"/>
        </a:gradFill>
        <a:ln>
          <a:solidFill>
            <a:schemeClr val="accent1">
              <a:lumMod val="50000"/>
            </a:schemeClr>
          </a:solidFill>
        </a:ln>
      </c:spPr>
    </c:plotArea>
    <c:legend>
      <c:legendPos val="r"/>
      <c:legendEntry>
        <c:idx val="7"/>
        <c:delete val="1"/>
      </c:legendEntry>
      <c:layout>
        <c:manualLayout>
          <c:xMode val="edge"/>
          <c:yMode val="edge"/>
          <c:x val="0.77888371908056941"/>
          <c:y val="0.17437689658162098"/>
          <c:w val="0.20863209580686473"/>
          <c:h val="0.58665945861244961"/>
        </c:manualLayout>
      </c:layout>
      <c:overlay val="0"/>
      <c:txPr>
        <a:bodyPr/>
        <a:lstStyle/>
        <a:p>
          <a:pPr>
            <a:defRPr sz="1200" b="1">
              <a:latin typeface="Tw Cen MT Condensed" panose="020B0606020104020203" pitchFamily="34" charset="0"/>
            </a:defRPr>
          </a:pPr>
          <a:endParaRPr lang="en-US"/>
        </a:p>
      </c:txPr>
    </c:legend>
    <c:plotVisOnly val="1"/>
    <c:dispBlanksAs val="gap"/>
    <c:showDLblsOverMax val="0"/>
  </c:chart>
  <c:spPr>
    <a:ln>
      <a:noFill/>
    </a:ln>
  </c:sp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manualLayout>
          <c:layoutTarget val="inner"/>
          <c:xMode val="edge"/>
          <c:yMode val="edge"/>
          <c:x val="8.7986561679790021E-2"/>
          <c:y val="6.5758556818198255E-2"/>
          <c:w val="0.68867777397390539"/>
          <c:h val="0.76842258991328594"/>
        </c:manualLayout>
      </c:layout>
      <c:barChart>
        <c:barDir val="col"/>
        <c:grouping val="percentStacked"/>
        <c:varyColors val="0"/>
        <c:ser>
          <c:idx val="0"/>
          <c:order val="0"/>
          <c:tx>
            <c:strRef>
              <c:f>DataIn!$C$17</c:f>
              <c:strCache>
                <c:ptCount val="1"/>
                <c:pt idx="0">
                  <c:v>Residential</c:v>
                </c:pt>
              </c:strCache>
            </c:strRef>
          </c:tx>
          <c:invertIfNegative val="0"/>
          <c:cat>
            <c:numRef>
              <c:f>DataIn!$D$16:$N$16</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DataIn!$D$17:$N$17</c:f>
              <c:numCache>
                <c:formatCode>General</c:formatCode>
                <c:ptCount val="11"/>
                <c:pt idx="0">
                  <c:v>0.57999999999999996</c:v>
                </c:pt>
                <c:pt idx="1">
                  <c:v>0.77499999999999991</c:v>
                </c:pt>
                <c:pt idx="2">
                  <c:v>0.97</c:v>
                </c:pt>
                <c:pt idx="3">
                  <c:v>1.075</c:v>
                </c:pt>
                <c:pt idx="4">
                  <c:v>1.18</c:v>
                </c:pt>
                <c:pt idx="5">
                  <c:v>1.2799999999999998</c:v>
                </c:pt>
                <c:pt idx="6">
                  <c:v>1.38</c:v>
                </c:pt>
                <c:pt idx="7">
                  <c:v>1.4849999999999999</c:v>
                </c:pt>
                <c:pt idx="8">
                  <c:v>1.59</c:v>
                </c:pt>
                <c:pt idx="9">
                  <c:v>1.69</c:v>
                </c:pt>
                <c:pt idx="10">
                  <c:v>1.79</c:v>
                </c:pt>
              </c:numCache>
            </c:numRef>
          </c:val>
        </c:ser>
        <c:ser>
          <c:idx val="1"/>
          <c:order val="1"/>
          <c:tx>
            <c:strRef>
              <c:f>DataIn!$C$18</c:f>
              <c:strCache>
                <c:ptCount val="1"/>
                <c:pt idx="0">
                  <c:v>Commercial</c:v>
                </c:pt>
              </c:strCache>
            </c:strRef>
          </c:tx>
          <c:spPr>
            <a:ln>
              <a:noFill/>
            </a:ln>
          </c:spPr>
          <c:invertIfNegative val="0"/>
          <c:cat>
            <c:numRef>
              <c:f>DataIn!$D$16:$N$16</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DataIn!$D$18:$N$18</c:f>
              <c:numCache>
                <c:formatCode>General</c:formatCode>
                <c:ptCount val="11"/>
                <c:pt idx="0">
                  <c:v>0.192</c:v>
                </c:pt>
                <c:pt idx="1">
                  <c:v>0.35099999999999998</c:v>
                </c:pt>
                <c:pt idx="2">
                  <c:v>0.51</c:v>
                </c:pt>
                <c:pt idx="3">
                  <c:v>0.52500000000000002</c:v>
                </c:pt>
                <c:pt idx="4">
                  <c:v>0.54</c:v>
                </c:pt>
                <c:pt idx="5">
                  <c:v>0.55000000000000004</c:v>
                </c:pt>
                <c:pt idx="6">
                  <c:v>0.56000000000000005</c:v>
                </c:pt>
                <c:pt idx="7">
                  <c:v>0.57499999999999996</c:v>
                </c:pt>
                <c:pt idx="8">
                  <c:v>0.59</c:v>
                </c:pt>
                <c:pt idx="9">
                  <c:v>0.60499999999999998</c:v>
                </c:pt>
                <c:pt idx="10">
                  <c:v>0.62</c:v>
                </c:pt>
              </c:numCache>
            </c:numRef>
          </c:val>
        </c:ser>
        <c:ser>
          <c:idx val="2"/>
          <c:order val="2"/>
          <c:tx>
            <c:strRef>
              <c:f>DataIn!$C$19</c:f>
              <c:strCache>
                <c:ptCount val="1"/>
                <c:pt idx="0">
                  <c:v>Industrial</c:v>
                </c:pt>
              </c:strCache>
            </c:strRef>
          </c:tx>
          <c:spPr>
            <a:gradFill flip="none" rotWithShape="1">
              <a:gsLst>
                <a:gs pos="0">
                  <a:srgbClr val="C7C323"/>
                </a:gs>
                <a:gs pos="34000">
                  <a:srgbClr val="DEDE46"/>
                </a:gs>
                <a:gs pos="100000">
                  <a:srgbClr val="E5E25C"/>
                </a:gs>
              </a:gsLst>
              <a:lin ang="16200000" scaled="1"/>
              <a:tileRect/>
            </a:gradFill>
          </c:spPr>
          <c:invertIfNegative val="0"/>
          <c:cat>
            <c:numRef>
              <c:f>DataIn!$D$16:$N$16</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DataIn!$D$19:$N$19</c:f>
              <c:numCache>
                <c:formatCode>General</c:formatCode>
                <c:ptCount val="11"/>
                <c:pt idx="0">
                  <c:v>9.4E-2</c:v>
                </c:pt>
                <c:pt idx="1">
                  <c:v>9.7000000000000003E-2</c:v>
                </c:pt>
                <c:pt idx="2">
                  <c:v>0.1</c:v>
                </c:pt>
                <c:pt idx="3">
                  <c:v>0.1</c:v>
                </c:pt>
                <c:pt idx="4">
                  <c:v>0.1</c:v>
                </c:pt>
                <c:pt idx="5">
                  <c:v>0.10500000000000001</c:v>
                </c:pt>
                <c:pt idx="6">
                  <c:v>0.11</c:v>
                </c:pt>
                <c:pt idx="7">
                  <c:v>0.11</c:v>
                </c:pt>
                <c:pt idx="8">
                  <c:v>0.11</c:v>
                </c:pt>
                <c:pt idx="9">
                  <c:v>0.11</c:v>
                </c:pt>
                <c:pt idx="10">
                  <c:v>0.11</c:v>
                </c:pt>
              </c:numCache>
            </c:numRef>
          </c:val>
        </c:ser>
        <c:ser>
          <c:idx val="3"/>
          <c:order val="3"/>
          <c:tx>
            <c:strRef>
              <c:f>DataIn!$C$20</c:f>
              <c:strCache>
                <c:ptCount val="1"/>
                <c:pt idx="0">
                  <c:v>Institutional</c:v>
                </c:pt>
              </c:strCache>
            </c:strRef>
          </c:tx>
          <c:invertIfNegative val="0"/>
          <c:cat>
            <c:numRef>
              <c:f>DataIn!$D$16:$N$16</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DataIn!$D$20:$N$20</c:f>
              <c:numCache>
                <c:formatCode>General</c:formatCode>
                <c:ptCount val="11"/>
                <c:pt idx="0">
                  <c:v>0.09</c:v>
                </c:pt>
                <c:pt idx="1">
                  <c:v>0.2</c:v>
                </c:pt>
                <c:pt idx="2">
                  <c:v>0.31</c:v>
                </c:pt>
                <c:pt idx="3">
                  <c:v>0.34499999999999997</c:v>
                </c:pt>
                <c:pt idx="4">
                  <c:v>0.38</c:v>
                </c:pt>
                <c:pt idx="5">
                  <c:v>0.39500000000000002</c:v>
                </c:pt>
                <c:pt idx="6">
                  <c:v>0.41</c:v>
                </c:pt>
                <c:pt idx="7">
                  <c:v>0.42499999999999999</c:v>
                </c:pt>
                <c:pt idx="8">
                  <c:v>0.44</c:v>
                </c:pt>
                <c:pt idx="9">
                  <c:v>0.44500000000000001</c:v>
                </c:pt>
                <c:pt idx="10">
                  <c:v>0.45</c:v>
                </c:pt>
              </c:numCache>
            </c:numRef>
          </c:val>
        </c:ser>
        <c:ser>
          <c:idx val="4"/>
          <c:order val="4"/>
          <c:tx>
            <c:strRef>
              <c:f>DataIn!$C$21</c:f>
              <c:strCache>
                <c:ptCount val="1"/>
                <c:pt idx="0">
                  <c:v>System Process</c:v>
                </c:pt>
              </c:strCache>
            </c:strRef>
          </c:tx>
          <c:invertIfNegative val="0"/>
          <c:cat>
            <c:numRef>
              <c:f>DataIn!$D$16:$N$16</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DataIn!$D$21:$N$21</c:f>
              <c:numCache>
                <c:formatCode>General</c:formatCode>
                <c:ptCount val="11"/>
                <c:pt idx="0">
                  <c:v>0.06</c:v>
                </c:pt>
                <c:pt idx="1">
                  <c:v>0.17</c:v>
                </c:pt>
                <c:pt idx="2">
                  <c:v>0.28000000000000003</c:v>
                </c:pt>
                <c:pt idx="3">
                  <c:v>0.30500000000000005</c:v>
                </c:pt>
                <c:pt idx="4">
                  <c:v>0.33</c:v>
                </c:pt>
                <c:pt idx="5">
                  <c:v>0.35499999999999998</c:v>
                </c:pt>
                <c:pt idx="6">
                  <c:v>0.38</c:v>
                </c:pt>
                <c:pt idx="7">
                  <c:v>0.40500000000000003</c:v>
                </c:pt>
                <c:pt idx="8">
                  <c:v>0.43</c:v>
                </c:pt>
                <c:pt idx="9">
                  <c:v>0.45499999999999996</c:v>
                </c:pt>
                <c:pt idx="10">
                  <c:v>0.48</c:v>
                </c:pt>
              </c:numCache>
            </c:numRef>
          </c:val>
        </c:ser>
        <c:ser>
          <c:idx val="5"/>
          <c:order val="5"/>
          <c:tx>
            <c:strRef>
              <c:f>DataIn!$C$22</c:f>
              <c:strCache>
                <c:ptCount val="1"/>
                <c:pt idx="0">
                  <c:v>WTP Process</c:v>
                </c:pt>
              </c:strCache>
            </c:strRef>
          </c:tx>
          <c:spPr>
            <a:gradFill flip="none" rotWithShape="1">
              <a:gsLst>
                <a:gs pos="0">
                  <a:schemeClr val="accent5">
                    <a:lumMod val="60000"/>
                    <a:lumOff val="40000"/>
                  </a:schemeClr>
                </a:gs>
                <a:gs pos="34000">
                  <a:srgbClr val="7CC3D6"/>
                </a:gs>
                <a:gs pos="100000">
                  <a:srgbClr val="9CD1E0"/>
                </a:gs>
              </a:gsLst>
              <a:lin ang="16200000" scaled="1"/>
              <a:tileRect/>
            </a:gradFill>
          </c:spPr>
          <c:invertIfNegative val="0"/>
          <c:cat>
            <c:numRef>
              <c:f>DataIn!$D$16:$N$16</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DataIn!$D$22:$N$22</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val>
        </c:ser>
        <c:ser>
          <c:idx val="6"/>
          <c:order val="6"/>
          <c:tx>
            <c:strRef>
              <c:f>DataIn!$C$23</c:f>
              <c:strCache>
                <c:ptCount val="1"/>
                <c:pt idx="0">
                  <c:v>Other Non-Revenue</c:v>
                </c:pt>
              </c:strCache>
            </c:strRef>
          </c:tx>
          <c:spPr>
            <a:gradFill flip="none" rotWithShape="1">
              <a:gsLst>
                <a:gs pos="0">
                  <a:srgbClr val="F79B4F"/>
                </a:gs>
                <a:gs pos="34000">
                  <a:schemeClr val="accent6"/>
                </a:gs>
                <a:gs pos="100000">
                  <a:schemeClr val="accent6">
                    <a:lumMod val="75000"/>
                  </a:schemeClr>
                </a:gs>
              </a:gsLst>
              <a:lin ang="5400000" scaled="1"/>
              <a:tileRect/>
            </a:gradFill>
          </c:spPr>
          <c:invertIfNegative val="0"/>
          <c:cat>
            <c:numRef>
              <c:f>DataIn!$D$16:$N$16</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DataIn!$D$23:$N$23</c:f>
              <c:numCache>
                <c:formatCode>General</c:formatCode>
                <c:ptCount val="11"/>
                <c:pt idx="0">
                  <c:v>0.15</c:v>
                </c:pt>
                <c:pt idx="1">
                  <c:v>0.15</c:v>
                </c:pt>
                <c:pt idx="2">
                  <c:v>0.15</c:v>
                </c:pt>
                <c:pt idx="3">
                  <c:v>0.16</c:v>
                </c:pt>
                <c:pt idx="4">
                  <c:v>0.17</c:v>
                </c:pt>
                <c:pt idx="5">
                  <c:v>0.185</c:v>
                </c:pt>
                <c:pt idx="6">
                  <c:v>0.2</c:v>
                </c:pt>
                <c:pt idx="7">
                  <c:v>0.21500000000000002</c:v>
                </c:pt>
                <c:pt idx="8">
                  <c:v>0.23</c:v>
                </c:pt>
                <c:pt idx="9">
                  <c:v>0.24</c:v>
                </c:pt>
                <c:pt idx="10">
                  <c:v>0.25</c:v>
                </c:pt>
              </c:numCache>
            </c:numRef>
          </c:val>
        </c:ser>
        <c:dLbls>
          <c:showLegendKey val="0"/>
          <c:showVal val="0"/>
          <c:showCatName val="0"/>
          <c:showSerName val="0"/>
          <c:showPercent val="0"/>
          <c:showBubbleSize val="0"/>
        </c:dLbls>
        <c:gapWidth val="49"/>
        <c:overlap val="100"/>
        <c:axId val="423598112"/>
        <c:axId val="423598504"/>
      </c:barChart>
      <c:catAx>
        <c:axId val="423598112"/>
        <c:scaling>
          <c:orientation val="minMax"/>
        </c:scaling>
        <c:delete val="0"/>
        <c:axPos val="b"/>
        <c:numFmt formatCode="General" sourceLinked="1"/>
        <c:majorTickMark val="out"/>
        <c:minorTickMark val="none"/>
        <c:tickLblPos val="nextTo"/>
        <c:txPr>
          <a:bodyPr rot="-2700000"/>
          <a:lstStyle/>
          <a:p>
            <a:pPr>
              <a:defRPr sz="1200" b="1">
                <a:solidFill>
                  <a:schemeClr val="tx2">
                    <a:lumMod val="75000"/>
                  </a:schemeClr>
                </a:solidFill>
                <a:latin typeface="Tw Cen MT Condensed" panose="020B0606020104020203" pitchFamily="34" charset="0"/>
              </a:defRPr>
            </a:pPr>
            <a:endParaRPr lang="en-US"/>
          </a:p>
        </c:txPr>
        <c:crossAx val="423598504"/>
        <c:crosses val="autoZero"/>
        <c:auto val="1"/>
        <c:lblAlgn val="ctr"/>
        <c:lblOffset val="100"/>
        <c:noMultiLvlLbl val="0"/>
      </c:catAx>
      <c:valAx>
        <c:axId val="423598504"/>
        <c:scaling>
          <c:orientation val="minMax"/>
        </c:scaling>
        <c:delete val="0"/>
        <c:axPos val="l"/>
        <c:majorGridlines>
          <c:spPr>
            <a:ln>
              <a:solidFill>
                <a:schemeClr val="bg1">
                  <a:lumMod val="75000"/>
                  <a:alpha val="53000"/>
                </a:schemeClr>
              </a:solidFill>
            </a:ln>
          </c:spPr>
        </c:majorGridlines>
        <c:title>
          <c:tx>
            <c:rich>
              <a:bodyPr rot="-5400000" vert="horz"/>
              <a:lstStyle/>
              <a:p>
                <a:pPr>
                  <a:defRPr sz="1200">
                    <a:latin typeface="Tw Cen MT Condensed" panose="020B0606020104020203" pitchFamily="34" charset="0"/>
                  </a:defRPr>
                </a:pPr>
                <a:r>
                  <a:rPr lang="en-US" sz="1200">
                    <a:latin typeface="Tw Cen MT Condensed" panose="020B0606020104020203" pitchFamily="34" charset="0"/>
                  </a:rPr>
                  <a:t>Demand [MGD]</a:t>
                </a:r>
              </a:p>
            </c:rich>
          </c:tx>
          <c:layout>
            <c:manualLayout>
              <c:xMode val="edge"/>
              <c:yMode val="edge"/>
              <c:x val="0"/>
              <c:y val="0.3236162146398367"/>
            </c:manualLayout>
          </c:layout>
          <c:overlay val="0"/>
        </c:title>
        <c:numFmt formatCode="0%" sourceLinked="0"/>
        <c:majorTickMark val="out"/>
        <c:minorTickMark val="none"/>
        <c:tickLblPos val="nextTo"/>
        <c:txPr>
          <a:bodyPr/>
          <a:lstStyle/>
          <a:p>
            <a:pPr>
              <a:defRPr sz="1100" b="1">
                <a:latin typeface="Tw Cen MT Condensed" panose="020B0606020104020203" pitchFamily="34" charset="0"/>
              </a:defRPr>
            </a:pPr>
            <a:endParaRPr lang="en-US"/>
          </a:p>
        </c:txPr>
        <c:crossAx val="423598112"/>
        <c:crosses val="autoZero"/>
        <c:crossBetween val="between"/>
      </c:valAx>
      <c:spPr>
        <a:gradFill>
          <a:gsLst>
            <a:gs pos="0">
              <a:srgbClr val="D0D2E6">
                <a:alpha val="78824"/>
              </a:srgbClr>
            </a:gs>
            <a:gs pos="34000">
              <a:srgbClr val="DFE7F5">
                <a:alpha val="67000"/>
              </a:srgbClr>
            </a:gs>
            <a:gs pos="100000">
              <a:schemeClr val="bg1"/>
            </a:gs>
          </a:gsLst>
          <a:lin ang="5400000" scaled="0"/>
        </a:gradFill>
        <a:ln>
          <a:solidFill>
            <a:schemeClr val="accent1">
              <a:lumMod val="50000"/>
            </a:schemeClr>
          </a:solidFill>
        </a:ln>
      </c:spPr>
    </c:plotArea>
    <c:legend>
      <c:legendPos val="r"/>
      <c:layout>
        <c:manualLayout>
          <c:xMode val="edge"/>
          <c:yMode val="edge"/>
          <c:x val="0.77888371908056941"/>
          <c:y val="0.17437689658162098"/>
          <c:w val="0.19941293570187785"/>
          <c:h val="0.52076687428996749"/>
        </c:manualLayout>
      </c:layout>
      <c:overlay val="0"/>
      <c:txPr>
        <a:bodyPr/>
        <a:lstStyle/>
        <a:p>
          <a:pPr>
            <a:defRPr sz="1200" b="1">
              <a:latin typeface="Tw Cen MT Condensed" panose="020B0606020104020203" pitchFamily="34" charset="0"/>
            </a:defRPr>
          </a:pPr>
          <a:endParaRPr lang="en-US"/>
        </a:p>
      </c:txPr>
    </c:legend>
    <c:plotVisOnly val="1"/>
    <c:dispBlanksAs val="gap"/>
    <c:showDLblsOverMax val="0"/>
  </c:chart>
  <c:spPr>
    <a:ln>
      <a:noFill/>
    </a:ln>
  </c:spPr>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952808747321067"/>
          <c:y val="7.1769248312688258E-2"/>
          <c:w val="0.68842734041184972"/>
          <c:h val="0.77854893596956309"/>
        </c:manualLayout>
      </c:layout>
      <c:barChart>
        <c:barDir val="col"/>
        <c:grouping val="stacked"/>
        <c:varyColors val="0"/>
        <c:ser>
          <c:idx val="1"/>
          <c:order val="1"/>
          <c:tx>
            <c:strRef>
              <c:f>ReportFigures!$I$58</c:f>
              <c:strCache>
                <c:ptCount val="1"/>
                <c:pt idx="0">
                  <c:v>JL Alloc</c:v>
                </c:pt>
              </c:strCache>
            </c:strRef>
          </c:tx>
          <c:spPr>
            <a:solidFill>
              <a:schemeClr val="tx2">
                <a:lumMod val="60000"/>
                <a:lumOff val="40000"/>
              </a:schemeClr>
            </a:solidFill>
          </c:spPr>
          <c:invertIfNegative val="0"/>
          <c:cat>
            <c:numRef>
              <c:f>ReportFigures!$J$56:$T$56</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ReportFigures!$J$58:$T$58</c:f>
              <c:numCache>
                <c:formatCode>General</c:formatCode>
                <c:ptCount val="11"/>
                <c:pt idx="0">
                  <c:v>0</c:v>
                </c:pt>
                <c:pt idx="1">
                  <c:v>0</c:v>
                </c:pt>
                <c:pt idx="2">
                  <c:v>0</c:v>
                </c:pt>
                <c:pt idx="3">
                  <c:v>0</c:v>
                </c:pt>
                <c:pt idx="4">
                  <c:v>0</c:v>
                </c:pt>
                <c:pt idx="5">
                  <c:v>1</c:v>
                </c:pt>
                <c:pt idx="6">
                  <c:v>1</c:v>
                </c:pt>
                <c:pt idx="7">
                  <c:v>1</c:v>
                </c:pt>
                <c:pt idx="8">
                  <c:v>1</c:v>
                </c:pt>
                <c:pt idx="9">
                  <c:v>1</c:v>
                </c:pt>
                <c:pt idx="10">
                  <c:v>1</c:v>
                </c:pt>
              </c:numCache>
            </c:numRef>
          </c:val>
        </c:ser>
        <c:ser>
          <c:idx val="2"/>
          <c:order val="2"/>
          <c:tx>
            <c:strRef>
              <c:f>ReportFigures!$I$59</c:f>
              <c:strCache>
                <c:ptCount val="1"/>
                <c:pt idx="0">
                  <c:v>WFER-Ph2</c:v>
                </c:pt>
              </c:strCache>
            </c:strRef>
          </c:tx>
          <c:spPr>
            <a:solidFill>
              <a:srgbClr val="92D050"/>
            </a:solidFill>
          </c:spPr>
          <c:invertIfNegative val="0"/>
          <c:cat>
            <c:numRef>
              <c:f>ReportFigures!$J$56:$T$56</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ReportFigures!$J$59:$T$59</c:f>
              <c:numCache>
                <c:formatCode>General</c:formatCode>
                <c:ptCount val="11"/>
                <c:pt idx="0">
                  <c:v>0</c:v>
                </c:pt>
                <c:pt idx="1">
                  <c:v>0</c:v>
                </c:pt>
                <c:pt idx="2">
                  <c:v>1.2</c:v>
                </c:pt>
                <c:pt idx="3">
                  <c:v>1.2</c:v>
                </c:pt>
                <c:pt idx="4">
                  <c:v>1.2</c:v>
                </c:pt>
                <c:pt idx="5">
                  <c:v>1.2</c:v>
                </c:pt>
                <c:pt idx="6">
                  <c:v>1.2</c:v>
                </c:pt>
                <c:pt idx="7">
                  <c:v>1.2</c:v>
                </c:pt>
                <c:pt idx="8">
                  <c:v>1.2</c:v>
                </c:pt>
                <c:pt idx="9">
                  <c:v>1.2</c:v>
                </c:pt>
                <c:pt idx="10">
                  <c:v>1.2</c:v>
                </c:pt>
              </c:numCache>
            </c:numRef>
          </c:val>
        </c:ser>
        <c:dLbls>
          <c:showLegendKey val="0"/>
          <c:showVal val="0"/>
          <c:showCatName val="0"/>
          <c:showSerName val="0"/>
          <c:showPercent val="0"/>
          <c:showBubbleSize val="0"/>
        </c:dLbls>
        <c:gapWidth val="266"/>
        <c:overlap val="100"/>
        <c:axId val="423599288"/>
        <c:axId val="423599680"/>
      </c:barChart>
      <c:lineChart>
        <c:grouping val="standard"/>
        <c:varyColors val="0"/>
        <c:ser>
          <c:idx val="0"/>
          <c:order val="0"/>
          <c:tx>
            <c:strRef>
              <c:f>ReportFigures!$I$57</c:f>
              <c:strCache>
                <c:ptCount val="1"/>
                <c:pt idx="0">
                  <c:v>Need</c:v>
                </c:pt>
              </c:strCache>
            </c:strRef>
          </c:tx>
          <c:spPr>
            <a:ln>
              <a:solidFill>
                <a:srgbClr val="7E0000"/>
              </a:solidFill>
            </a:ln>
          </c:spPr>
          <c:marker>
            <c:symbol val="none"/>
          </c:marker>
          <c:cat>
            <c:numRef>
              <c:f>ReportFigures!$J$56:$T$56</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ReportFigures!$J$57:$T$57</c:f>
              <c:numCache>
                <c:formatCode>General</c:formatCode>
                <c:ptCount val="11"/>
                <c:pt idx="0">
                  <c:v>0</c:v>
                </c:pt>
                <c:pt idx="1">
                  <c:v>0</c:v>
                </c:pt>
                <c:pt idx="2">
                  <c:v>0</c:v>
                </c:pt>
                <c:pt idx="3">
                  <c:v>0</c:v>
                </c:pt>
                <c:pt idx="4">
                  <c:v>0.14000000000000012</c:v>
                </c:pt>
                <c:pt idx="5">
                  <c:v>0.31000000000000005</c:v>
                </c:pt>
                <c:pt idx="6">
                  <c:v>0.48</c:v>
                </c:pt>
                <c:pt idx="7">
                  <c:v>0.65499999999999892</c:v>
                </c:pt>
                <c:pt idx="8">
                  <c:v>0.83000000000000007</c:v>
                </c:pt>
                <c:pt idx="9">
                  <c:v>0.98499999999999988</c:v>
                </c:pt>
                <c:pt idx="10">
                  <c:v>1.1400000000000001</c:v>
                </c:pt>
              </c:numCache>
            </c:numRef>
          </c:val>
          <c:smooth val="0"/>
        </c:ser>
        <c:ser>
          <c:idx val="4"/>
          <c:order val="3"/>
          <c:tx>
            <c:strRef>
              <c:f>ReportFigures!$I$61</c:f>
              <c:strCache>
                <c:ptCount val="1"/>
                <c:pt idx="0">
                  <c:v>Seasonal Need</c:v>
                </c:pt>
              </c:strCache>
            </c:strRef>
          </c:tx>
          <c:marker>
            <c:symbol val="none"/>
          </c:marker>
          <c:cat>
            <c:numRef>
              <c:f>ReportFigures!$J$56:$T$56</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ReportFigures!$J$61:$T$61</c:f>
              <c:numCache>
                <c:formatCode>General</c:formatCode>
                <c:ptCount val="11"/>
                <c:pt idx="0">
                  <c:v>0</c:v>
                </c:pt>
                <c:pt idx="1">
                  <c:v>0</c:v>
                </c:pt>
                <c:pt idx="2">
                  <c:v>0</c:v>
                </c:pt>
                <c:pt idx="3">
                  <c:v>0</c:v>
                </c:pt>
                <c:pt idx="4">
                  <c:v>0.23800000000000021</c:v>
                </c:pt>
                <c:pt idx="5">
                  <c:v>0.52700000000000002</c:v>
                </c:pt>
                <c:pt idx="6">
                  <c:v>0.81599999999999995</c:v>
                </c:pt>
                <c:pt idx="7">
                  <c:v>1.1134999999999982</c:v>
                </c:pt>
                <c:pt idx="8">
                  <c:v>1.411</c:v>
                </c:pt>
                <c:pt idx="9">
                  <c:v>1.6744999999999997</c:v>
                </c:pt>
                <c:pt idx="10">
                  <c:v>1.9380000000000002</c:v>
                </c:pt>
              </c:numCache>
            </c:numRef>
          </c:val>
          <c:smooth val="0"/>
        </c:ser>
        <c:dLbls>
          <c:showLegendKey val="0"/>
          <c:showVal val="0"/>
          <c:showCatName val="0"/>
          <c:showSerName val="0"/>
          <c:showPercent val="0"/>
          <c:showBubbleSize val="0"/>
        </c:dLbls>
        <c:marker val="1"/>
        <c:smooth val="0"/>
        <c:axId val="423599288"/>
        <c:axId val="423599680"/>
      </c:lineChart>
      <c:catAx>
        <c:axId val="423599288"/>
        <c:scaling>
          <c:orientation val="minMax"/>
        </c:scaling>
        <c:delete val="0"/>
        <c:axPos val="b"/>
        <c:numFmt formatCode="General" sourceLinked="1"/>
        <c:majorTickMark val="out"/>
        <c:minorTickMark val="none"/>
        <c:tickLblPos val="nextTo"/>
        <c:txPr>
          <a:bodyPr rot="-2700000"/>
          <a:lstStyle/>
          <a:p>
            <a:pPr>
              <a:defRPr b="1">
                <a:solidFill>
                  <a:schemeClr val="tx2">
                    <a:lumMod val="50000"/>
                  </a:schemeClr>
                </a:solidFill>
                <a:latin typeface="Tw Cen MT Condensed" panose="020B0606020104020203" pitchFamily="34" charset="0"/>
              </a:defRPr>
            </a:pPr>
            <a:endParaRPr lang="en-US"/>
          </a:p>
        </c:txPr>
        <c:crossAx val="423599680"/>
        <c:crosses val="autoZero"/>
        <c:auto val="1"/>
        <c:lblAlgn val="ctr"/>
        <c:lblOffset val="100"/>
        <c:noMultiLvlLbl val="0"/>
      </c:catAx>
      <c:valAx>
        <c:axId val="423599680"/>
        <c:scaling>
          <c:orientation val="minMax"/>
        </c:scaling>
        <c:delete val="0"/>
        <c:axPos val="l"/>
        <c:majorGridlines/>
        <c:title>
          <c:tx>
            <c:rich>
              <a:bodyPr rot="-5400000" vert="horz"/>
              <a:lstStyle/>
              <a:p>
                <a:pPr>
                  <a:defRPr/>
                </a:pPr>
                <a:r>
                  <a:rPr lang="en-US"/>
                  <a:t>Need/Supply</a:t>
                </a:r>
                <a:r>
                  <a:rPr lang="en-US" baseline="0"/>
                  <a:t> (MGD)</a:t>
                </a:r>
                <a:endParaRPr lang="en-US"/>
              </a:p>
            </c:rich>
          </c:tx>
          <c:layout/>
          <c:overlay val="0"/>
        </c:title>
        <c:numFmt formatCode="General" sourceLinked="1"/>
        <c:majorTickMark val="out"/>
        <c:minorTickMark val="none"/>
        <c:tickLblPos val="nextTo"/>
        <c:txPr>
          <a:bodyPr/>
          <a:lstStyle/>
          <a:p>
            <a:pPr>
              <a:defRPr sz="1050" b="1">
                <a:latin typeface="Arial Narrow" panose="020B0606020202030204" pitchFamily="34" charset="0"/>
              </a:defRPr>
            </a:pPr>
            <a:endParaRPr lang="en-US"/>
          </a:p>
        </c:txPr>
        <c:crossAx val="423599288"/>
        <c:crosses val="autoZero"/>
        <c:crossBetween val="between"/>
      </c:valAx>
      <c:spPr>
        <a:gradFill>
          <a:gsLst>
            <a:gs pos="0">
              <a:srgbClr val="D0DAE8">
                <a:alpha val="69000"/>
                <a:lumMod val="93000"/>
                <a:lumOff val="7000"/>
              </a:srgbClr>
            </a:gs>
            <a:gs pos="24000">
              <a:srgbClr val="E1F4FF">
                <a:alpha val="80784"/>
                <a:lumMod val="94000"/>
                <a:lumOff val="6000"/>
              </a:srgbClr>
            </a:gs>
            <a:gs pos="100000">
              <a:schemeClr val="bg1">
                <a:alpha val="73000"/>
              </a:schemeClr>
            </a:gs>
          </a:gsLst>
          <a:lin ang="5400000" scaled="0"/>
        </a:gradFill>
        <a:ln>
          <a:solidFill>
            <a:schemeClr val="tx1">
              <a:lumMod val="95000"/>
              <a:lumOff val="5000"/>
            </a:schemeClr>
          </a:solidFill>
        </a:ln>
      </c:spPr>
    </c:plotArea>
    <c:legend>
      <c:legendPos val="r"/>
      <c:layout>
        <c:manualLayout>
          <c:xMode val="edge"/>
          <c:yMode val="edge"/>
          <c:x val="0.81898280863712358"/>
          <c:y val="0.2752689386126787"/>
          <c:w val="0.16649813510153338"/>
          <c:h val="0.42909313229402857"/>
        </c:manualLayout>
      </c:layout>
      <c:overlay val="0"/>
    </c:legend>
    <c:plotVisOnly val="1"/>
    <c:dispBlanksAs val="gap"/>
    <c:showDLblsOverMax val="0"/>
  </c:chart>
  <c:spPr>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a:t>System Demand</a:t>
            </a:r>
          </a:p>
        </c:rich>
      </c:tx>
      <c:layout>
        <c:manualLayout>
          <c:xMode val="edge"/>
          <c:yMode val="edge"/>
          <c:x val="0.40902707332848853"/>
          <c:y val="2.831864766904137E-2"/>
        </c:manualLayout>
      </c:layout>
      <c:overlay val="0"/>
      <c:spPr>
        <a:noFill/>
        <a:ln w="25400">
          <a:noFill/>
        </a:ln>
      </c:spPr>
    </c:title>
    <c:autoTitleDeleted val="0"/>
    <c:plotArea>
      <c:layout>
        <c:manualLayout>
          <c:layoutTarget val="inner"/>
          <c:xMode val="edge"/>
          <c:yMode val="edge"/>
          <c:x val="0.12380293824221913"/>
          <c:y val="0.12404862008099916"/>
          <c:w val="0.84307362145556208"/>
          <c:h val="0.68318643112765409"/>
        </c:manualLayout>
      </c:layout>
      <c:lineChart>
        <c:grouping val="standard"/>
        <c:varyColors val="0"/>
        <c:ser>
          <c:idx val="0"/>
          <c:order val="0"/>
          <c:tx>
            <c:strRef>
              <c:f>'Population&amp;Demand Projections'!$C$41</c:f>
              <c:strCache>
                <c:ptCount val="1"/>
              </c:strCache>
            </c:strRef>
          </c:tx>
          <c:spPr>
            <a:ln w="25400">
              <a:solidFill>
                <a:srgbClr val="000080"/>
              </a:solidFill>
              <a:prstDash val="solid"/>
            </a:ln>
          </c:spPr>
          <c:marker>
            <c:symbol val="none"/>
          </c:marker>
          <c:cat>
            <c:numRef>
              <c:f>'Population&amp;Demand Projections'!$D$15:$N$15</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'Population&amp;Demand Projections'!$D$41:$N$41</c:f>
              <c:numCache>
                <c:formatCode>0.000</c:formatCode>
                <c:ptCount val="11"/>
                <c:pt idx="0">
                  <c:v>1.1659999999999999</c:v>
                </c:pt>
                <c:pt idx="1">
                  <c:v>1.7429999999999997</c:v>
                </c:pt>
                <c:pt idx="2">
                  <c:v>2.3199999999999998</c:v>
                </c:pt>
                <c:pt idx="3">
                  <c:v>2.5100000000000002</c:v>
                </c:pt>
                <c:pt idx="4">
                  <c:v>2.7</c:v>
                </c:pt>
                <c:pt idx="5">
                  <c:v>2.87</c:v>
                </c:pt>
                <c:pt idx="6">
                  <c:v>3.04</c:v>
                </c:pt>
                <c:pt idx="7">
                  <c:v>3.214999999999999</c:v>
                </c:pt>
                <c:pt idx="8">
                  <c:v>3.39</c:v>
                </c:pt>
                <c:pt idx="9">
                  <c:v>3.5449999999999999</c:v>
                </c:pt>
                <c:pt idx="10">
                  <c:v>3.7</c:v>
                </c:pt>
              </c:numCache>
            </c:numRef>
          </c:val>
          <c:smooth val="0"/>
        </c:ser>
        <c:ser>
          <c:idx val="1"/>
          <c:order val="1"/>
          <c:tx>
            <c:strRef>
              <c:f>'Population&amp;Demand Projections'!$C$55</c:f>
              <c:strCache>
                <c:ptCount val="1"/>
              </c:strCache>
            </c:strRef>
          </c:tx>
          <c:spPr>
            <a:ln w="25400">
              <a:solidFill>
                <a:srgbClr val="993300"/>
              </a:solidFill>
              <a:prstDash val="solid"/>
            </a:ln>
          </c:spPr>
          <c:marker>
            <c:symbol val="none"/>
          </c:marker>
          <c:cat>
            <c:numRef>
              <c:f>'Population&amp;Demand Projections'!$D$15:$N$15</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'Population&amp;Demand Projections'!$D$55:$N$55</c:f>
              <c:numCache>
                <c:formatCode>0.000</c:formatCode>
                <c:ptCount val="11"/>
                <c:pt idx="0">
                  <c:v>1.1659999999999999</c:v>
                </c:pt>
                <c:pt idx="1">
                  <c:v>1.7429999999999997</c:v>
                </c:pt>
                <c:pt idx="2">
                  <c:v>2.3199999999999998</c:v>
                </c:pt>
                <c:pt idx="3">
                  <c:v>2.5100000000000002</c:v>
                </c:pt>
                <c:pt idx="4">
                  <c:v>2.7</c:v>
                </c:pt>
                <c:pt idx="5">
                  <c:v>2.87</c:v>
                </c:pt>
                <c:pt idx="6">
                  <c:v>3.04</c:v>
                </c:pt>
                <c:pt idx="7">
                  <c:v>3.214999999999999</c:v>
                </c:pt>
                <c:pt idx="8">
                  <c:v>3.39</c:v>
                </c:pt>
                <c:pt idx="9">
                  <c:v>3.5449999999999999</c:v>
                </c:pt>
                <c:pt idx="10">
                  <c:v>3.7</c:v>
                </c:pt>
              </c:numCache>
            </c:numRef>
          </c:val>
          <c:smooth val="0"/>
        </c:ser>
        <c:dLbls>
          <c:showLegendKey val="0"/>
          <c:showVal val="0"/>
          <c:showCatName val="0"/>
          <c:showSerName val="0"/>
          <c:showPercent val="0"/>
          <c:showBubbleSize val="0"/>
        </c:dLbls>
        <c:smooth val="0"/>
        <c:axId val="323412944"/>
        <c:axId val="323413336"/>
      </c:lineChart>
      <c:catAx>
        <c:axId val="323412944"/>
        <c:scaling>
          <c:orientation val="minMax"/>
        </c:scaling>
        <c:delete val="0"/>
        <c:axPos val="b"/>
        <c:title>
          <c:tx>
            <c:rich>
              <a:bodyPr/>
              <a:lstStyle/>
              <a:p>
                <a:pPr>
                  <a:defRPr sz="1025" b="1" i="0" u="none" strike="noStrike" baseline="0">
                    <a:solidFill>
                      <a:srgbClr val="000000"/>
                    </a:solidFill>
                    <a:latin typeface="Arial"/>
                    <a:ea typeface="Arial"/>
                    <a:cs typeface="Arial"/>
                  </a:defRPr>
                </a:pPr>
                <a:r>
                  <a:rPr lang="en-US"/>
                  <a:t>Year</a:t>
                </a:r>
              </a:p>
            </c:rich>
          </c:tx>
          <c:layout>
            <c:manualLayout>
              <c:xMode val="edge"/>
              <c:yMode val="edge"/>
              <c:x val="0.51480999223336854"/>
              <c:y val="0.87787682789651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323413336"/>
        <c:crosses val="autoZero"/>
        <c:auto val="1"/>
        <c:lblAlgn val="ctr"/>
        <c:lblOffset val="100"/>
        <c:tickLblSkip val="1"/>
        <c:tickMarkSkip val="1"/>
        <c:noMultiLvlLbl val="0"/>
      </c:catAx>
      <c:valAx>
        <c:axId val="323413336"/>
        <c:scaling>
          <c:orientation val="minMax"/>
        </c:scaling>
        <c:delete val="0"/>
        <c:axPos val="l"/>
        <c:majorGridlines>
          <c:spPr>
            <a:ln w="3175">
              <a:solidFill>
                <a:srgbClr val="000000"/>
              </a:solidFill>
              <a:prstDash val="solid"/>
            </a:ln>
          </c:spPr>
        </c:majorGridlines>
        <c:title>
          <c:tx>
            <c:rich>
              <a:bodyPr/>
              <a:lstStyle/>
              <a:p>
                <a:pPr>
                  <a:defRPr sz="1025" b="1" i="0" u="none" strike="noStrike" baseline="0">
                    <a:solidFill>
                      <a:srgbClr val="000000"/>
                    </a:solidFill>
                    <a:latin typeface="Arial"/>
                    <a:ea typeface="Arial"/>
                    <a:cs typeface="Arial"/>
                  </a:defRPr>
                </a:pPr>
                <a:r>
                  <a:rPr lang="en-US"/>
                  <a:t>Million Gallons per Day</a:t>
                </a:r>
              </a:p>
            </c:rich>
          </c:tx>
          <c:layout>
            <c:manualLayout>
              <c:xMode val="edge"/>
              <c:yMode val="edge"/>
              <c:x val="2.2567083967025531E-2"/>
              <c:y val="0.33451381077365328"/>
            </c:manualLayout>
          </c:layout>
          <c:overlay val="0"/>
          <c:spPr>
            <a:noFill/>
            <a:ln w="25400">
              <a:noFill/>
            </a:ln>
          </c:spPr>
        </c:title>
        <c:numFmt formatCode="0.000" sourceLinked="1"/>
        <c:majorTickMark val="out"/>
        <c:minorTickMark val="none"/>
        <c:tickLblPos val="nextTo"/>
        <c:spPr>
          <a:ln w="3175">
            <a:solidFill>
              <a:srgbClr val="000000"/>
            </a:solidFill>
            <a:prstDash val="solid"/>
          </a:ln>
        </c:spPr>
        <c:txPr>
          <a:bodyPr rot="0" vert="horz"/>
          <a:lstStyle/>
          <a:p>
            <a:pPr>
              <a:defRPr sz="1025" b="1" i="0" u="none" strike="noStrike" baseline="0">
                <a:solidFill>
                  <a:srgbClr val="000000"/>
                </a:solidFill>
                <a:latin typeface="Arial"/>
                <a:ea typeface="Arial"/>
                <a:cs typeface="Arial"/>
              </a:defRPr>
            </a:pPr>
            <a:endParaRPr lang="en-US"/>
          </a:p>
        </c:txPr>
        <c:crossAx val="323412944"/>
        <c:crosses val="autoZero"/>
        <c:crossBetween val="between"/>
      </c:valAx>
      <c:spPr>
        <a:gradFill>
          <a:gsLst>
            <a:gs pos="0">
              <a:srgbClr val="5E9EFF"/>
            </a:gs>
            <a:gs pos="32000">
              <a:srgbClr val="85C2FF"/>
            </a:gs>
            <a:gs pos="64000">
              <a:srgbClr val="C4D6EB"/>
            </a:gs>
            <a:gs pos="100000">
              <a:srgbClr val="FFEBFA"/>
            </a:gs>
          </a:gsLst>
          <a:lin ang="5400000" scaled="0"/>
        </a:gradFill>
        <a:ln w="12700">
          <a:solidFill>
            <a:srgbClr val="808080"/>
          </a:solidFill>
          <a:prstDash val="solid"/>
        </a:ln>
      </c:spPr>
    </c:plotArea>
    <c:plotVisOnly val="1"/>
    <c:dispBlanksAs val="gap"/>
    <c:showDLblsOverMax val="0"/>
  </c:chart>
  <c:spPr>
    <a:gradFill>
      <a:gsLst>
        <a:gs pos="0">
          <a:srgbClr val="5E9EFF"/>
        </a:gs>
        <a:gs pos="32000">
          <a:srgbClr val="85C2FF"/>
        </a:gs>
        <a:gs pos="64000">
          <a:srgbClr val="C4D6EB"/>
        </a:gs>
        <a:gs pos="100000">
          <a:srgbClr val="FFEBFA"/>
        </a:gs>
      </a:gsLst>
      <a:lin ang="5400000" scaled="0"/>
    </a:gradFill>
    <a:ln w="3175">
      <a:solidFill>
        <a:srgbClr val="000000"/>
      </a:solidFill>
      <a:prstDash val="solid"/>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1</xdr:col>
      <xdr:colOff>97972</xdr:colOff>
      <xdr:row>122</xdr:row>
      <xdr:rowOff>54430</xdr:rowOff>
    </xdr:from>
    <xdr:to>
      <xdr:col>5</xdr:col>
      <xdr:colOff>174172</xdr:colOff>
      <xdr:row>131</xdr:row>
      <xdr:rowOff>12118</xdr:rowOff>
    </xdr:to>
    <xdr:pic>
      <xdr:nvPicPr>
        <xdr:cNvPr id="9" name="Picture 8"/>
        <xdr:cNvPicPr>
          <a:picLocks noChangeAspect="1"/>
        </xdr:cNvPicPr>
      </xdr:nvPicPr>
      <xdr:blipFill>
        <a:blip xmlns:r="http://schemas.openxmlformats.org/officeDocument/2006/relationships" r:embed="rId1"/>
        <a:stretch>
          <a:fillRect/>
        </a:stretch>
      </xdr:blipFill>
      <xdr:spPr>
        <a:xfrm>
          <a:off x="391886" y="26071287"/>
          <a:ext cx="4887686" cy="21674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28575</xdr:colOff>
      <xdr:row>12</xdr:row>
      <xdr:rowOff>133350</xdr:rowOff>
    </xdr:from>
    <xdr:to>
      <xdr:col>10</xdr:col>
      <xdr:colOff>241935</xdr:colOff>
      <xdr:row>32</xdr:row>
      <xdr:rowOff>85725</xdr:rowOff>
    </xdr:to>
    <xdr:graphicFrame macro="">
      <xdr:nvGraphicFramePr>
        <xdr:cNvPr id="2"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13</xdr:row>
      <xdr:rowOff>0</xdr:rowOff>
    </xdr:from>
    <xdr:to>
      <xdr:col>21</xdr:col>
      <xdr:colOff>213360</xdr:colOff>
      <xdr:row>32</xdr:row>
      <xdr:rowOff>114300</xdr:rowOff>
    </xdr:to>
    <xdr:graphicFrame macro="">
      <xdr:nvGraphicFramePr>
        <xdr:cNvPr id="4"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38100</xdr:colOff>
      <xdr:row>54</xdr:row>
      <xdr:rowOff>23811</xdr:rowOff>
    </xdr:from>
    <xdr:to>
      <xdr:col>7</xdr:col>
      <xdr:colOff>1019175</xdr:colOff>
      <xdr:row>72</xdr:row>
      <xdr:rowOff>123824</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0.78663</cdr:x>
      <cdr:y>0.09317</cdr:y>
    </cdr:from>
    <cdr:to>
      <cdr:x>0.96628</cdr:x>
      <cdr:y>0.14618</cdr:y>
    </cdr:to>
    <cdr:sp macro="" textlink="">
      <cdr:nvSpPr>
        <cdr:cNvPr id="2" name="TextBox 1"/>
        <cdr:cNvSpPr txBox="1"/>
      </cdr:nvSpPr>
      <cdr:spPr>
        <a:xfrm xmlns:a="http://schemas.openxmlformats.org/drawingml/2006/main">
          <a:off x="3956107" y="298167"/>
          <a:ext cx="903514" cy="169652"/>
        </a:xfrm>
        <a:prstGeom xmlns:a="http://schemas.openxmlformats.org/drawingml/2006/main" prst="rect">
          <a:avLst/>
        </a:prstGeom>
        <a:gradFill xmlns:a="http://schemas.openxmlformats.org/drawingml/2006/main" flip="none" rotWithShape="1">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1"/>
          <a:tileRect/>
        </a:gradFill>
      </cdr:spPr>
      <cdr:txBody>
        <a:bodyPr xmlns:a="http://schemas.openxmlformats.org/drawingml/2006/main" vertOverflow="clip" wrap="square" lIns="45720" rIns="45720" rtlCol="0" anchor="ctr">
          <a:noAutofit/>
        </a:bodyPr>
        <a:lstStyle xmlns:a="http://schemas.openxmlformats.org/drawingml/2006/main"/>
        <a:p xmlns:a="http://schemas.openxmlformats.org/drawingml/2006/main">
          <a:pPr algn="ctr"/>
          <a:r>
            <a:rPr lang="en-US" sz="1400" b="1" u="sng">
              <a:solidFill>
                <a:srgbClr val="002060"/>
              </a:solidFill>
              <a:latin typeface="Tw Cen MT Condensed" panose="020B0606020104020203" pitchFamily="34" charset="0"/>
            </a:rPr>
            <a:t>Sector</a:t>
          </a:r>
        </a:p>
      </cdr:txBody>
    </cdr:sp>
  </cdr:relSizeAnchor>
</c:userShapes>
</file>

<file path=xl/drawings/drawing4.xml><?xml version="1.0" encoding="utf-8"?>
<c:userShapes xmlns:c="http://schemas.openxmlformats.org/drawingml/2006/chart">
  <cdr:relSizeAnchor xmlns:cdr="http://schemas.openxmlformats.org/drawingml/2006/chartDrawing">
    <cdr:from>
      <cdr:x>0.78663</cdr:x>
      <cdr:y>0.09317</cdr:y>
    </cdr:from>
    <cdr:to>
      <cdr:x>0.96628</cdr:x>
      <cdr:y>0.14618</cdr:y>
    </cdr:to>
    <cdr:sp macro="" textlink="">
      <cdr:nvSpPr>
        <cdr:cNvPr id="2" name="TextBox 1"/>
        <cdr:cNvSpPr txBox="1"/>
      </cdr:nvSpPr>
      <cdr:spPr>
        <a:xfrm xmlns:a="http://schemas.openxmlformats.org/drawingml/2006/main">
          <a:off x="3956107" y="298167"/>
          <a:ext cx="903514" cy="169652"/>
        </a:xfrm>
        <a:prstGeom xmlns:a="http://schemas.openxmlformats.org/drawingml/2006/main" prst="rect">
          <a:avLst/>
        </a:prstGeom>
        <a:gradFill xmlns:a="http://schemas.openxmlformats.org/drawingml/2006/main" flip="none" rotWithShape="1">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1"/>
          <a:tileRect/>
        </a:gradFill>
      </cdr:spPr>
      <cdr:txBody>
        <a:bodyPr xmlns:a="http://schemas.openxmlformats.org/drawingml/2006/main" vertOverflow="clip" wrap="square" lIns="45720" rIns="45720" rtlCol="0" anchor="ctr">
          <a:noAutofit/>
        </a:bodyPr>
        <a:lstStyle xmlns:a="http://schemas.openxmlformats.org/drawingml/2006/main"/>
        <a:p xmlns:a="http://schemas.openxmlformats.org/drawingml/2006/main">
          <a:pPr algn="ctr"/>
          <a:r>
            <a:rPr lang="en-US" sz="1400" b="1" u="sng">
              <a:solidFill>
                <a:srgbClr val="002060"/>
              </a:solidFill>
              <a:latin typeface="Tw Cen MT Condensed" panose="020B0606020104020203" pitchFamily="34" charset="0"/>
            </a:rPr>
            <a:t>Sector</a:t>
          </a:r>
        </a:p>
      </cdr:txBody>
    </cdr:sp>
  </cdr:relSizeAnchor>
</c:userShapes>
</file>

<file path=xl/drawings/drawing5.xml><?xml version="1.0" encoding="utf-8"?>
<xdr:wsDr xmlns:xdr="http://schemas.openxmlformats.org/drawingml/2006/spreadsheetDrawing" xmlns:a="http://schemas.openxmlformats.org/drawingml/2006/main">
  <xdr:twoCellAnchor>
    <xdr:from>
      <xdr:col>1</xdr:col>
      <xdr:colOff>19050</xdr:colOff>
      <xdr:row>58</xdr:row>
      <xdr:rowOff>38100</xdr:rowOff>
    </xdr:from>
    <xdr:to>
      <xdr:col>7</xdr:col>
      <xdr:colOff>809625</xdr:colOff>
      <xdr:row>74</xdr:row>
      <xdr:rowOff>38100</xdr:rowOff>
    </xdr:to>
    <xdr:graphicFrame macro="">
      <xdr:nvGraphicFramePr>
        <xdr:cNvPr id="1102"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lsh1" refreshedDate="41574.86275925926" createdVersion="1" refreshedVersion="3" recordCount="7" upgradeOnRefresh="1">
  <cacheSource type="worksheet">
    <worksheetSource ref="B16:N23" sheet="DataIn"/>
  </cacheSource>
  <cacheFields count="13">
    <cacheField name="Sector" numFmtId="0">
      <sharedItems count="6">
        <s v="Residential"/>
        <s v="Commercial"/>
        <s v="Industrial"/>
        <s v="Institutional"/>
        <s v="System Process"/>
        <s v="Non-Revenue"/>
      </sharedItems>
    </cacheField>
    <cacheField name="Subsector" numFmtId="0">
      <sharedItems count="8">
        <s v="Residential"/>
        <s v="Commercial"/>
        <s v="Industrial"/>
        <s v="Institutional"/>
        <s v="System Process"/>
        <s v="WTP Process"/>
        <s v="Other Non-Revenue"/>
        <s v="Formula1" f="1"/>
      </sharedItems>
    </cacheField>
    <cacheField name="2010" numFmtId="0">
      <sharedItems containsSemiMixedTypes="0" containsString="0" containsNumber="1" containsInteger="1" minValue="1" maxValue="1"/>
    </cacheField>
    <cacheField name="2015" numFmtId="0">
      <sharedItems containsSemiMixedTypes="0" containsString="0" containsNumber="1" minValue="1" maxValue="1.5"/>
    </cacheField>
    <cacheField name="2020" numFmtId="0">
      <sharedItems containsSemiMixedTypes="0" containsString="0" containsNumber="1" minValue="1" maxValue="2"/>
    </cacheField>
    <cacheField name="2025" numFmtId="0">
      <sharedItems containsSemiMixedTypes="0" containsString="0" containsNumber="1" minValue="1" maxValue="2.5"/>
    </cacheField>
    <cacheField name="2030" numFmtId="0">
      <sharedItems containsSemiMixedTypes="0" containsString="0" containsNumber="1" minValue="1" maxValue="3"/>
    </cacheField>
    <cacheField name="2035" numFmtId="0">
      <sharedItems containsSemiMixedTypes="0" containsString="0" containsNumber="1" minValue="1" maxValue="3.5"/>
    </cacheField>
    <cacheField name="2040" numFmtId="0">
      <sharedItems containsSemiMixedTypes="0" containsString="0" containsNumber="1" containsInteger="1" minValue="1" maxValue="4"/>
    </cacheField>
    <cacheField name="2045" numFmtId="0">
      <sharedItems containsSemiMixedTypes="0" containsString="0" containsNumber="1" minValue="1" maxValue="4.5"/>
    </cacheField>
    <cacheField name="2050" numFmtId="0">
      <sharedItems containsSemiMixedTypes="0" containsString="0" containsNumber="1" containsInteger="1" minValue="1" maxValue="5"/>
    </cacheField>
    <cacheField name="2055" numFmtId="0">
      <sharedItems containsSemiMixedTypes="0" containsString="0" containsNumber="1" minValue="1" maxValue="5.5"/>
    </cacheField>
    <cacheField name="2060" numFmtId="0">
      <sharedItems containsSemiMixedTypes="0" containsString="0" containsNumber="1" containsInteger="1" minValue="1" maxValue="6"/>
    </cacheField>
  </cacheFields>
  <calculatedItems count="1">
    <calculatedItem>
      <pivotArea cacheIndex="1" outline="0" fieldPosition="0">
        <references count="1">
          <reference field="1" count="1">
            <x v="7"/>
          </reference>
        </references>
      </pivotArea>
    </calculatedItem>
  </calculatedItem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7">
  <r>
    <x v="0"/>
    <x v="0"/>
    <n v="1"/>
    <n v="1.5"/>
    <n v="2"/>
    <n v="2.5"/>
    <n v="3"/>
    <n v="3.5"/>
    <n v="4"/>
    <n v="4.5"/>
    <n v="5"/>
    <n v="5.5"/>
    <n v="6"/>
  </r>
  <r>
    <x v="1"/>
    <x v="1"/>
    <n v="1"/>
    <n v="1"/>
    <n v="1"/>
    <n v="1"/>
    <n v="1"/>
    <n v="1"/>
    <n v="1"/>
    <n v="1"/>
    <n v="1"/>
    <n v="1"/>
    <n v="1"/>
  </r>
  <r>
    <x v="2"/>
    <x v="2"/>
    <n v="1"/>
    <n v="1.25"/>
    <n v="1.5"/>
    <n v="1.5"/>
    <n v="1.5"/>
    <n v="1.75"/>
    <n v="2"/>
    <n v="2"/>
    <n v="2"/>
    <n v="2"/>
    <n v="2"/>
  </r>
  <r>
    <x v="3"/>
    <x v="3"/>
    <n v="1"/>
    <n v="1"/>
    <n v="1"/>
    <n v="1"/>
    <n v="1"/>
    <n v="1"/>
    <n v="1"/>
    <n v="1"/>
    <n v="1"/>
    <n v="1"/>
    <n v="1"/>
  </r>
  <r>
    <x v="4"/>
    <x v="4"/>
    <n v="1"/>
    <n v="1"/>
    <n v="1"/>
    <n v="1"/>
    <n v="1"/>
    <n v="1"/>
    <n v="1"/>
    <n v="1"/>
    <n v="1"/>
    <n v="1"/>
    <n v="1"/>
  </r>
  <r>
    <x v="4"/>
    <x v="5"/>
    <n v="1"/>
    <n v="1"/>
    <n v="1"/>
    <n v="1"/>
    <n v="1"/>
    <n v="1"/>
    <n v="1"/>
    <n v="1"/>
    <n v="1"/>
    <n v="1"/>
    <n v="1"/>
  </r>
  <r>
    <x v="5"/>
    <x v="6"/>
    <n v="1"/>
    <n v="1"/>
    <n v="1"/>
    <n v="1"/>
    <n v="1"/>
    <n v="1"/>
    <n v="1"/>
    <n v="1"/>
    <n v="1"/>
    <n v="1"/>
    <n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2" applyNumberFormats="0" applyBorderFormats="0" applyFontFormats="0" applyPatternFormats="0" applyAlignmentFormats="0" applyWidthHeightFormats="1" dataCaption="Data" grandTotalCaption="TOTAL" updatedVersion="4" showDrill="0" showMemberPropertyTips="0" useAutoFormatting="1" itemPrintTitles="1" createdVersion="1" indent="0" compact="0" compactData="0" gridDropZones="1">
  <location ref="B26:J35" firstHeaderRow="1" firstDataRow="2" firstDataCol="2"/>
  <pivotFields count="13">
    <pivotField axis="axisRow" compact="0" outline="0" subtotalTop="0" showAll="0" includeNewItemsInFilter="1" defaultSubtotal="0">
      <items count="6">
        <item x="0"/>
        <item x="1"/>
        <item x="2"/>
        <item x="3"/>
        <item x="5"/>
        <item x="4"/>
      </items>
    </pivotField>
    <pivotField axis="axisRow" compact="0" outline="0" subtotalTop="0" showAll="0" includeNewItemsInFilter="1">
      <items count="9">
        <item x="1"/>
        <item x="2"/>
        <item x="3"/>
        <item x="6"/>
        <item x="0"/>
        <item h="1" f="1" x="7"/>
        <item x="4"/>
        <item x="5"/>
        <item t="default"/>
      </items>
    </pivotField>
    <pivotField dataField="1" compact="0" outline="0" subtotalTop="0" showAll="0" includeNewItemsInFilter="1"/>
    <pivotField compact="0" outline="0" subtotalTop="0" showAll="0" includeNewItemsInFilter="1"/>
    <pivotField dataField="1" compact="0" outline="0" subtotalTop="0" showAll="0" includeNewItemsInFilter="1"/>
    <pivotField compact="0" outline="0" subtotalTop="0" showAll="0" includeNewItemsInFilter="1"/>
    <pivotField dataField="1" compact="0" outline="0" subtotalTop="0" showAll="0" includeNewItemsInFilter="1"/>
    <pivotField compact="0" outline="0" subtotalTop="0" showAll="0" includeNewItemsInFilter="1"/>
    <pivotField dataField="1" compact="0" outline="0" subtotalTop="0" showAll="0" includeNewItemsInFilter="1"/>
    <pivotField dataField="1" compact="0" outline="0" subtotalTop="0" showAll="0" includeNewItemsInFilter="1"/>
    <pivotField dataField="1" compact="0" outline="0" subtotalTop="0" showAll="0" includeNewItemsInFilter="1"/>
    <pivotField compact="0" outline="0" subtotalTop="0" showAll="0" includeNewItemsInFilter="1"/>
    <pivotField dataField="1" compact="0" outline="0" subtotalTop="0" showAll="0" includeNewItemsInFilter="1"/>
  </pivotFields>
  <rowFields count="2">
    <field x="0"/>
    <field x="1"/>
  </rowFields>
  <rowItems count="8">
    <i>
      <x/>
      <x v="4"/>
    </i>
    <i>
      <x v="1"/>
      <x/>
    </i>
    <i>
      <x v="2"/>
      <x v="1"/>
    </i>
    <i>
      <x v="3"/>
      <x v="2"/>
    </i>
    <i>
      <x v="4"/>
      <x v="3"/>
    </i>
    <i>
      <x v="5"/>
      <x v="6"/>
    </i>
    <i r="1">
      <x v="7"/>
    </i>
    <i t="grand">
      <x/>
    </i>
  </rowItems>
  <colFields count="1">
    <field x="-2"/>
  </colFields>
  <colItems count="7">
    <i>
      <x/>
    </i>
    <i i="1">
      <x v="1"/>
    </i>
    <i i="2">
      <x v="2"/>
    </i>
    <i i="3">
      <x v="3"/>
    </i>
    <i i="4">
      <x v="4"/>
    </i>
    <i i="5">
      <x v="5"/>
    </i>
    <i i="6">
      <x v="6"/>
    </i>
  </colItems>
  <dataFields count="7">
    <dataField name="2010 " fld="2" baseField="0" baseItem="0"/>
    <dataField name="2020 " fld="4" baseField="1" baseItem="0"/>
    <dataField name="2030 " fld="6" baseField="0" baseItem="0"/>
    <dataField name="2040 " fld="8" baseField="0" baseItem="0"/>
    <dataField name="2045 " fld="9" baseField="0" baseItem="0"/>
    <dataField name="2050 " fld="10" baseField="0" baseItem="0"/>
    <dataField name="2060 " fld="12" baseField="0" baseItem="0"/>
  </dataFields>
  <formats count="83">
    <format dxfId="90">
      <pivotArea type="origin" dataOnly="0" labelOnly="1" outline="0" fieldPosition="0"/>
    </format>
    <format dxfId="89">
      <pivotArea field="0" type="button" dataOnly="0" labelOnly="1" outline="0" axis="axisRow" fieldPosition="0"/>
    </format>
    <format dxfId="88">
      <pivotArea field="1" type="button" dataOnly="0" labelOnly="1" outline="0" axis="axisRow" fieldPosition="1"/>
    </format>
    <format dxfId="87">
      <pivotArea dataOnly="0" labelOnly="1" outline="0" fieldPosition="0">
        <references count="1">
          <reference field="0" count="0"/>
        </references>
      </pivotArea>
    </format>
    <format dxfId="86">
      <pivotArea dataOnly="0" labelOnly="1" grandRow="1" outline="0" fieldPosition="0"/>
    </format>
    <format dxfId="85">
      <pivotArea dataOnly="0" labelOnly="1" outline="0" fieldPosition="0">
        <references count="2">
          <reference field="0" count="1" selected="0">
            <x v="1"/>
          </reference>
          <reference field="1" count="1">
            <x v="0"/>
          </reference>
        </references>
      </pivotArea>
    </format>
    <format dxfId="84">
      <pivotArea dataOnly="0" labelOnly="1" outline="0" fieldPosition="0">
        <references count="2">
          <reference field="0" count="1" selected="0">
            <x v="2"/>
          </reference>
          <reference field="1" count="1">
            <x v="1"/>
          </reference>
        </references>
      </pivotArea>
    </format>
    <format dxfId="83">
      <pivotArea dataOnly="0" labelOnly="1" outline="0" fieldPosition="0">
        <references count="2">
          <reference field="0" count="1" selected="0">
            <x v="3"/>
          </reference>
          <reference field="1" count="1">
            <x v="2"/>
          </reference>
        </references>
      </pivotArea>
    </format>
    <format dxfId="82">
      <pivotArea dataOnly="0" labelOnly="1" outline="0" fieldPosition="0">
        <references count="2">
          <reference field="0" count="1" selected="0">
            <x v="4"/>
          </reference>
          <reference field="1" count="1">
            <x v="3"/>
          </reference>
        </references>
      </pivotArea>
    </format>
    <format dxfId="81">
      <pivotArea dataOnly="0" labelOnly="1" outline="0" fieldPosition="0">
        <references count="2">
          <reference field="0" count="1" selected="0">
            <x v="0"/>
          </reference>
          <reference field="1" count="1">
            <x v="4"/>
          </reference>
        </references>
      </pivotArea>
    </format>
    <format dxfId="80">
      <pivotArea dataOnly="0" labelOnly="1" outline="0" fieldPosition="0">
        <references count="2">
          <reference field="0" count="1" selected="0">
            <x v="5"/>
          </reference>
          <reference field="1" count="2">
            <x v="6"/>
            <x v="7"/>
          </reference>
        </references>
      </pivotArea>
    </format>
    <format dxfId="79">
      <pivotArea type="origin" dataOnly="0" labelOnly="1" outline="0" fieldPosition="0"/>
    </format>
    <format dxfId="78">
      <pivotArea dataOnly="0" labelOnly="1" outline="0" fieldPosition="0">
        <references count="1">
          <reference field="0" count="0"/>
        </references>
      </pivotArea>
    </format>
    <format dxfId="77">
      <pivotArea dataOnly="0" labelOnly="1" grandRow="1" outline="0" fieldPosition="0"/>
    </format>
    <format dxfId="76">
      <pivotArea dataOnly="0" labelOnly="1" outline="0" fieldPosition="0">
        <references count="2">
          <reference field="0" count="1" selected="0">
            <x v="1"/>
          </reference>
          <reference field="1" count="1">
            <x v="0"/>
          </reference>
        </references>
      </pivotArea>
    </format>
    <format dxfId="75">
      <pivotArea dataOnly="0" labelOnly="1" outline="0" fieldPosition="0">
        <references count="2">
          <reference field="0" count="1" selected="0">
            <x v="2"/>
          </reference>
          <reference field="1" count="1">
            <x v="1"/>
          </reference>
        </references>
      </pivotArea>
    </format>
    <format dxfId="74">
      <pivotArea dataOnly="0" labelOnly="1" outline="0" fieldPosition="0">
        <references count="2">
          <reference field="0" count="1" selected="0">
            <x v="3"/>
          </reference>
          <reference field="1" count="1">
            <x v="2"/>
          </reference>
        </references>
      </pivotArea>
    </format>
    <format dxfId="73">
      <pivotArea dataOnly="0" labelOnly="1" outline="0" fieldPosition="0">
        <references count="2">
          <reference field="0" count="1" selected="0">
            <x v="4"/>
          </reference>
          <reference field="1" count="1">
            <x v="3"/>
          </reference>
        </references>
      </pivotArea>
    </format>
    <format dxfId="72">
      <pivotArea dataOnly="0" labelOnly="1" outline="0" fieldPosition="0">
        <references count="2">
          <reference field="0" count="1" selected="0">
            <x v="0"/>
          </reference>
          <reference field="1" count="1">
            <x v="4"/>
          </reference>
        </references>
      </pivotArea>
    </format>
    <format dxfId="71">
      <pivotArea dataOnly="0" labelOnly="1" outline="0" fieldPosition="0">
        <references count="2">
          <reference field="0" count="1" selected="0">
            <x v="5"/>
          </reference>
          <reference field="1" count="2">
            <x v="6"/>
            <x v="7"/>
          </reference>
        </references>
      </pivotArea>
    </format>
    <format dxfId="70">
      <pivotArea type="origin" dataOnly="0" labelOnly="1" outline="0" fieldPosition="0"/>
    </format>
    <format dxfId="69">
      <pivotArea dataOnly="0" labelOnly="1" outline="0" fieldPosition="0">
        <references count="1">
          <reference field="0" count="0"/>
        </references>
      </pivotArea>
    </format>
    <format dxfId="68">
      <pivotArea dataOnly="0" labelOnly="1" grandRow="1" outline="0" fieldPosition="0"/>
    </format>
    <format dxfId="67">
      <pivotArea dataOnly="0" labelOnly="1" outline="0" fieldPosition="0">
        <references count="2">
          <reference field="0" count="1" selected="0">
            <x v="1"/>
          </reference>
          <reference field="1" count="1">
            <x v="0"/>
          </reference>
        </references>
      </pivotArea>
    </format>
    <format dxfId="66">
      <pivotArea dataOnly="0" labelOnly="1" outline="0" fieldPosition="0">
        <references count="2">
          <reference field="0" count="1" selected="0">
            <x v="2"/>
          </reference>
          <reference field="1" count="1">
            <x v="1"/>
          </reference>
        </references>
      </pivotArea>
    </format>
    <format dxfId="65">
      <pivotArea dataOnly="0" labelOnly="1" outline="0" fieldPosition="0">
        <references count="2">
          <reference field="0" count="1" selected="0">
            <x v="3"/>
          </reference>
          <reference field="1" count="1">
            <x v="2"/>
          </reference>
        </references>
      </pivotArea>
    </format>
    <format dxfId="64">
      <pivotArea dataOnly="0" labelOnly="1" outline="0" fieldPosition="0">
        <references count="2">
          <reference field="0" count="1" selected="0">
            <x v="4"/>
          </reference>
          <reference field="1" count="1">
            <x v="3"/>
          </reference>
        </references>
      </pivotArea>
    </format>
    <format dxfId="63">
      <pivotArea dataOnly="0" labelOnly="1" outline="0" fieldPosition="0">
        <references count="2">
          <reference field="0" count="1" selected="0">
            <x v="0"/>
          </reference>
          <reference field="1" count="1">
            <x v="4"/>
          </reference>
        </references>
      </pivotArea>
    </format>
    <format dxfId="62">
      <pivotArea dataOnly="0" labelOnly="1" outline="0" fieldPosition="0">
        <references count="2">
          <reference field="0" count="1" selected="0">
            <x v="5"/>
          </reference>
          <reference field="1" count="2">
            <x v="6"/>
            <x v="7"/>
          </reference>
        </references>
      </pivotArea>
    </format>
    <format dxfId="61">
      <pivotArea dataOnly="0" labelOnly="1" outline="0" fieldPosition="0">
        <references count="1">
          <reference field="0" count="0"/>
        </references>
      </pivotArea>
    </format>
    <format dxfId="60">
      <pivotArea dataOnly="0" labelOnly="1" outline="0" fieldPosition="0">
        <references count="2">
          <reference field="0" count="1" selected="0">
            <x v="1"/>
          </reference>
          <reference field="1" count="1">
            <x v="0"/>
          </reference>
        </references>
      </pivotArea>
    </format>
    <format dxfId="59">
      <pivotArea dataOnly="0" labelOnly="1" outline="0" fieldPosition="0">
        <references count="2">
          <reference field="0" count="1" selected="0">
            <x v="2"/>
          </reference>
          <reference field="1" count="1">
            <x v="1"/>
          </reference>
        </references>
      </pivotArea>
    </format>
    <format dxfId="58">
      <pivotArea dataOnly="0" labelOnly="1" outline="0" fieldPosition="0">
        <references count="2">
          <reference field="0" count="1" selected="0">
            <x v="3"/>
          </reference>
          <reference field="1" count="1">
            <x v="2"/>
          </reference>
        </references>
      </pivotArea>
    </format>
    <format dxfId="57">
      <pivotArea dataOnly="0" labelOnly="1" outline="0" fieldPosition="0">
        <references count="2">
          <reference field="0" count="1" selected="0">
            <x v="4"/>
          </reference>
          <reference field="1" count="1">
            <x v="3"/>
          </reference>
        </references>
      </pivotArea>
    </format>
    <format dxfId="56">
      <pivotArea dataOnly="0" labelOnly="1" outline="0" fieldPosition="0">
        <references count="2">
          <reference field="0" count="1" selected="0">
            <x v="0"/>
          </reference>
          <reference field="1" count="1">
            <x v="4"/>
          </reference>
        </references>
      </pivotArea>
    </format>
    <format dxfId="55">
      <pivotArea dataOnly="0" labelOnly="1" outline="0" fieldPosition="0">
        <references count="2">
          <reference field="0" count="1" selected="0">
            <x v="5"/>
          </reference>
          <reference field="1" count="2">
            <x v="6"/>
            <x v="7"/>
          </reference>
        </references>
      </pivotArea>
    </format>
    <format dxfId="54">
      <pivotArea dataOnly="0" labelOnly="1" outline="0" fieldPosition="0">
        <references count="1">
          <reference field="0" count="0"/>
        </references>
      </pivotArea>
    </format>
    <format dxfId="53">
      <pivotArea dataOnly="0" labelOnly="1" outline="0" fieldPosition="0">
        <references count="2">
          <reference field="0" count="1" selected="0">
            <x v="1"/>
          </reference>
          <reference field="1" count="1">
            <x v="0"/>
          </reference>
        </references>
      </pivotArea>
    </format>
    <format dxfId="52">
      <pivotArea dataOnly="0" labelOnly="1" outline="0" fieldPosition="0">
        <references count="2">
          <reference field="0" count="1" selected="0">
            <x v="2"/>
          </reference>
          <reference field="1" count="1">
            <x v="1"/>
          </reference>
        </references>
      </pivotArea>
    </format>
    <format dxfId="51">
      <pivotArea dataOnly="0" labelOnly="1" outline="0" fieldPosition="0">
        <references count="2">
          <reference field="0" count="1" selected="0">
            <x v="3"/>
          </reference>
          <reference field="1" count="1">
            <x v="2"/>
          </reference>
        </references>
      </pivotArea>
    </format>
    <format dxfId="50">
      <pivotArea dataOnly="0" labelOnly="1" outline="0" fieldPosition="0">
        <references count="2">
          <reference field="0" count="1" selected="0">
            <x v="4"/>
          </reference>
          <reference field="1" count="1">
            <x v="3"/>
          </reference>
        </references>
      </pivotArea>
    </format>
    <format dxfId="49">
      <pivotArea dataOnly="0" labelOnly="1" outline="0" fieldPosition="0">
        <references count="2">
          <reference field="0" count="1" selected="0">
            <x v="0"/>
          </reference>
          <reference field="1" count="1">
            <x v="4"/>
          </reference>
        </references>
      </pivotArea>
    </format>
    <format dxfId="48">
      <pivotArea dataOnly="0" labelOnly="1" outline="0" fieldPosition="0">
        <references count="2">
          <reference field="0" count="1" selected="0">
            <x v="5"/>
          </reference>
          <reference field="1" count="2">
            <x v="6"/>
            <x v="7"/>
          </reference>
        </references>
      </pivotArea>
    </format>
    <format dxfId="47">
      <pivotArea dataOnly="0" labelOnly="1" outline="0" fieldPosition="0">
        <references count="1">
          <reference field="0" count="0"/>
        </references>
      </pivotArea>
    </format>
    <format dxfId="46">
      <pivotArea dataOnly="0" labelOnly="1" outline="0" fieldPosition="0">
        <references count="2">
          <reference field="0" count="1" selected="0">
            <x v="1"/>
          </reference>
          <reference field="1" count="1">
            <x v="0"/>
          </reference>
        </references>
      </pivotArea>
    </format>
    <format dxfId="45">
      <pivotArea dataOnly="0" labelOnly="1" outline="0" fieldPosition="0">
        <references count="2">
          <reference field="0" count="1" selected="0">
            <x v="2"/>
          </reference>
          <reference field="1" count="1">
            <x v="1"/>
          </reference>
        </references>
      </pivotArea>
    </format>
    <format dxfId="44">
      <pivotArea dataOnly="0" labelOnly="1" outline="0" fieldPosition="0">
        <references count="2">
          <reference field="0" count="1" selected="0">
            <x v="3"/>
          </reference>
          <reference field="1" count="1">
            <x v="2"/>
          </reference>
        </references>
      </pivotArea>
    </format>
    <format dxfId="43">
      <pivotArea dataOnly="0" labelOnly="1" outline="0" fieldPosition="0">
        <references count="2">
          <reference field="0" count="1" selected="0">
            <x v="4"/>
          </reference>
          <reference field="1" count="1">
            <x v="3"/>
          </reference>
        </references>
      </pivotArea>
    </format>
    <format dxfId="42">
      <pivotArea dataOnly="0" labelOnly="1" outline="0" fieldPosition="0">
        <references count="2">
          <reference field="0" count="1" selected="0">
            <x v="0"/>
          </reference>
          <reference field="1" count="1">
            <x v="4"/>
          </reference>
        </references>
      </pivotArea>
    </format>
    <format dxfId="41">
      <pivotArea dataOnly="0" labelOnly="1" outline="0" fieldPosition="0">
        <references count="2">
          <reference field="0" count="1" selected="0">
            <x v="5"/>
          </reference>
          <reference field="1" count="2">
            <x v="6"/>
            <x v="7"/>
          </reference>
        </references>
      </pivotArea>
    </format>
    <format dxfId="40">
      <pivotArea outline="0" fieldPosition="0">
        <references count="2">
          <reference field="0" count="1" selected="0">
            <x v="5"/>
          </reference>
          <reference field="1" count="1" selected="0">
            <x v="7"/>
          </reference>
        </references>
      </pivotArea>
    </format>
    <format dxfId="39">
      <pivotArea dataOnly="0" labelOnly="1" outline="0" offset="IV256" fieldPosition="0">
        <references count="1">
          <reference field="0" count="1">
            <x v="5"/>
          </reference>
        </references>
      </pivotArea>
    </format>
    <format dxfId="38">
      <pivotArea dataOnly="0" labelOnly="1" outline="0" fieldPosition="0">
        <references count="2">
          <reference field="0" count="1" selected="0">
            <x v="5"/>
          </reference>
          <reference field="1" count="1">
            <x v="7"/>
          </reference>
        </references>
      </pivotArea>
    </format>
    <format dxfId="37">
      <pivotArea field="0" type="button" dataOnly="0" labelOnly="1" outline="0" axis="axisRow" fieldPosition="0"/>
    </format>
    <format dxfId="36">
      <pivotArea field="1" type="button" dataOnly="0" labelOnly="1" outline="0" axis="axisRow" fieldPosition="1"/>
    </format>
    <format dxfId="35">
      <pivotArea dataOnly="0" labelOnly="1" outline="0" fieldPosition="0">
        <references count="1">
          <reference field="4294967294" count="7">
            <x v="0"/>
            <x v="1"/>
            <x v="2"/>
            <x v="3"/>
            <x v="4"/>
            <x v="5"/>
            <x v="6"/>
          </reference>
        </references>
      </pivotArea>
    </format>
    <format dxfId="34">
      <pivotArea field="0" type="button" dataOnly="0" labelOnly="1" outline="0" axis="axisRow" fieldPosition="0"/>
    </format>
    <format dxfId="33">
      <pivotArea field="1" type="button" dataOnly="0" labelOnly="1" outline="0" axis="axisRow" fieldPosition="1"/>
    </format>
    <format dxfId="32">
      <pivotArea dataOnly="0" labelOnly="1" outline="0" fieldPosition="0">
        <references count="1">
          <reference field="4294967294" count="7">
            <x v="0"/>
            <x v="1"/>
            <x v="2"/>
            <x v="3"/>
            <x v="4"/>
            <x v="5"/>
            <x v="6"/>
          </reference>
        </references>
      </pivotArea>
    </format>
    <format dxfId="31">
      <pivotArea dataOnly="0" labelOnly="1" outline="0" fieldPosition="0">
        <references count="1">
          <reference field="4294967294" count="7">
            <x v="0"/>
            <x v="1"/>
            <x v="2"/>
            <x v="3"/>
            <x v="4"/>
            <x v="5"/>
            <x v="6"/>
          </reference>
        </references>
      </pivotArea>
    </format>
    <format dxfId="30">
      <pivotArea dataOnly="0" labelOnly="1" outline="0" fieldPosition="0">
        <references count="1">
          <reference field="0" count="1">
            <x v="5"/>
          </reference>
        </references>
      </pivotArea>
    </format>
    <format dxfId="29">
      <pivotArea dataOnly="0" labelOnly="1" outline="0" fieldPosition="0">
        <references count="2">
          <reference field="0" count="1" selected="0">
            <x v="5"/>
          </reference>
          <reference field="1" count="1">
            <x v="6"/>
          </reference>
        </references>
      </pivotArea>
    </format>
    <format dxfId="28">
      <pivotArea outline="0" fieldPosition="0"/>
    </format>
    <format dxfId="27">
      <pivotArea dataOnly="0" labelOnly="1" outline="0" fieldPosition="0">
        <references count="1">
          <reference field="4294967294" count="7">
            <x v="0"/>
            <x v="1"/>
            <x v="2"/>
            <x v="3"/>
            <x v="4"/>
            <x v="5"/>
            <x v="6"/>
          </reference>
        </references>
      </pivotArea>
    </format>
    <format dxfId="26">
      <pivotArea field="0" type="button" dataOnly="0" labelOnly="1" outline="0" axis="axisRow" fieldPosition="0"/>
    </format>
    <format dxfId="25">
      <pivotArea field="1" type="button" dataOnly="0" labelOnly="1" outline="0" axis="axisRow" fieldPosition="1"/>
    </format>
    <format dxfId="24">
      <pivotArea dataOnly="0" labelOnly="1" outline="0" fieldPosition="0">
        <references count="1">
          <reference field="4294967294" count="7">
            <x v="0"/>
            <x v="1"/>
            <x v="2"/>
            <x v="3"/>
            <x v="4"/>
            <x v="5"/>
            <x v="6"/>
          </reference>
        </references>
      </pivotArea>
    </format>
    <format dxfId="23">
      <pivotArea field="0" type="button" dataOnly="0" labelOnly="1" outline="0" axis="axisRow" fieldPosition="0"/>
    </format>
    <format dxfId="22">
      <pivotArea field="1" type="button" dataOnly="0" labelOnly="1" outline="0" axis="axisRow" fieldPosition="1"/>
    </format>
    <format dxfId="21">
      <pivotArea dataOnly="0" labelOnly="1" outline="0" fieldPosition="0">
        <references count="1">
          <reference field="4294967294" count="7">
            <x v="0"/>
            <x v="1"/>
            <x v="2"/>
            <x v="3"/>
            <x v="4"/>
            <x v="5"/>
            <x v="6"/>
          </reference>
        </references>
      </pivotArea>
    </format>
    <format dxfId="20">
      <pivotArea outline="0" fieldPosition="0"/>
    </format>
    <format dxfId="19">
      <pivotArea outline="0" fieldPosition="0"/>
    </format>
    <format dxfId="18">
      <pivotArea outline="0" fieldPosition="0"/>
    </format>
    <format dxfId="17">
      <pivotArea outline="0" fieldPosition="0">
        <references count="1">
          <reference field="4294967294" count="1" selected="0">
            <x v="4"/>
          </reference>
        </references>
      </pivotArea>
    </format>
    <format dxfId="16">
      <pivotArea outline="0" fieldPosition="0">
        <references count="1">
          <reference field="4294967294" count="1" selected="0">
            <x v="6"/>
          </reference>
        </references>
      </pivotArea>
    </format>
    <format dxfId="15">
      <pivotArea outline="0" fieldPosition="0">
        <references count="1">
          <reference field="4294967294" count="1" selected="0">
            <x v="4"/>
          </reference>
        </references>
      </pivotArea>
    </format>
    <format dxfId="14">
      <pivotArea dataOnly="0" labelOnly="1" outline="0" fieldPosition="0">
        <references count="1">
          <reference field="4294967294" count="1">
            <x v="4"/>
          </reference>
        </references>
      </pivotArea>
    </format>
    <format dxfId="13">
      <pivotArea dataOnly="0" labelOnly="1" outline="0" fieldPosition="0">
        <references count="1">
          <reference field="4294967294" count="1">
            <x v="4"/>
          </reference>
        </references>
      </pivotArea>
    </format>
    <format dxfId="12">
      <pivotArea field="-2" type="button" dataOnly="0" labelOnly="1" outline="0" axis="axisCol" fieldPosition="0"/>
    </format>
    <format dxfId="11">
      <pivotArea dataOnly="0" labelOnly="1" outline="0" fieldPosition="0">
        <references count="1">
          <reference field="4294967294" count="0"/>
        </references>
      </pivotArea>
    </format>
    <format dxfId="10">
      <pivotArea field="-2" type="button" dataOnly="0" labelOnly="1" outline="0" axis="axisCol" fieldPosition="0"/>
    </format>
    <format dxfId="9">
      <pivotArea field="-2" type="button" dataOnly="0" labelOnly="1" outline="0" axis="axisCol" fieldPosition="0"/>
    </format>
    <format dxfId="8">
      <pivotArea type="topRight" dataOnly="0" labelOnly="1" outline="0" fieldPosition="0"/>
    </format>
  </formats>
  <pivotTableStyleInfo showRowHeaders="1" showColHeaders="1" showRowStripes="0" showColStripes="0" showLastColumn="1"/>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portal.ncdenr.org/web/wq/ps/csu/classifications" TargetMode="External"/><Relationship Id="rId1" Type="http://schemas.openxmlformats.org/officeDocument/2006/relationships/hyperlink" Target="http://www.ncwater.org/water_supply_planning/local_water_supply_plan/docs/river_basin_map.pdf"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portal.ncdenr.org/web/wq/ps/csu/classifications" TargetMode="External"/><Relationship Id="rId1" Type="http://schemas.openxmlformats.org/officeDocument/2006/relationships/hyperlink" Target="http://www.ncwater.org/water_supply_planning/local_water_supply_plan/docs/river_basin_map.pdf" TargetMode="External"/><Relationship Id="rId4"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ivotTable" Target="../pivotTables/pivotTable1.xm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mailto:kenny.keel@hillsboroughnc.org" TargetMode="Externa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14999847407452621"/>
  </sheetPr>
  <dimension ref="A1:B44"/>
  <sheetViews>
    <sheetView workbookViewId="0">
      <selection activeCell="B2" sqref="B2"/>
    </sheetView>
  </sheetViews>
  <sheetFormatPr defaultRowHeight="13.2" x14ac:dyDescent="0.25"/>
  <cols>
    <col min="1" max="1" width="35.44140625" customWidth="1"/>
    <col min="2" max="2" width="79.33203125" customWidth="1"/>
  </cols>
  <sheetData>
    <row r="1" spans="1:2" x14ac:dyDescent="0.25">
      <c r="A1" s="282" t="s">
        <v>442</v>
      </c>
      <c r="B1" s="282" t="s">
        <v>443</v>
      </c>
    </row>
    <row r="3" spans="1:2" x14ac:dyDescent="0.25">
      <c r="A3" s="282" t="s">
        <v>263</v>
      </c>
    </row>
    <row r="4" spans="1:2" x14ac:dyDescent="0.25">
      <c r="A4" s="431" t="s">
        <v>264</v>
      </c>
      <c r="B4" s="282" t="s">
        <v>429</v>
      </c>
    </row>
    <row r="5" spans="1:2" ht="26.4" x14ac:dyDescent="0.25">
      <c r="A5" s="402" t="s">
        <v>265</v>
      </c>
      <c r="B5" s="283" t="s">
        <v>266</v>
      </c>
    </row>
    <row r="6" spans="1:2" ht="26.4" x14ac:dyDescent="0.25">
      <c r="A6" s="401" t="s">
        <v>267</v>
      </c>
      <c r="B6" s="283" t="s">
        <v>268</v>
      </c>
    </row>
    <row r="7" spans="1:2" x14ac:dyDescent="0.25">
      <c r="A7" s="282"/>
      <c r="B7" s="283"/>
    </row>
    <row r="8" spans="1:2" x14ac:dyDescent="0.25">
      <c r="A8" s="179" t="s">
        <v>287</v>
      </c>
      <c r="B8" s="137"/>
    </row>
    <row r="9" spans="1:2" ht="39.6" x14ac:dyDescent="0.25">
      <c r="A9" s="403" t="s">
        <v>269</v>
      </c>
      <c r="B9" s="283" t="s">
        <v>270</v>
      </c>
    </row>
    <row r="10" spans="1:2" ht="26.4" x14ac:dyDescent="0.25">
      <c r="A10" s="404" t="s">
        <v>271</v>
      </c>
      <c r="B10" s="283" t="s">
        <v>272</v>
      </c>
    </row>
    <row r="11" spans="1:2" x14ac:dyDescent="0.25">
      <c r="A11" s="405" t="s">
        <v>273</v>
      </c>
      <c r="B11" s="283" t="s">
        <v>274</v>
      </c>
    </row>
    <row r="12" spans="1:2" x14ac:dyDescent="0.25">
      <c r="B12" s="137"/>
    </row>
    <row r="13" spans="1:2" x14ac:dyDescent="0.25">
      <c r="A13" s="179" t="s">
        <v>275</v>
      </c>
      <c r="B13" s="137"/>
    </row>
    <row r="14" spans="1:2" x14ac:dyDescent="0.25">
      <c r="A14" s="304" t="s">
        <v>400</v>
      </c>
      <c r="B14" s="283" t="s">
        <v>398</v>
      </c>
    </row>
    <row r="15" spans="1:2" x14ac:dyDescent="0.25">
      <c r="A15" s="297" t="s">
        <v>276</v>
      </c>
      <c r="B15" s="283" t="s">
        <v>399</v>
      </c>
    </row>
    <row r="16" spans="1:2" x14ac:dyDescent="0.25">
      <c r="B16" s="137"/>
    </row>
    <row r="17" spans="1:2" x14ac:dyDescent="0.25">
      <c r="A17" s="303" t="s">
        <v>277</v>
      </c>
      <c r="B17" s="283" t="s">
        <v>284</v>
      </c>
    </row>
    <row r="18" spans="1:2" x14ac:dyDescent="0.25">
      <c r="A18" s="299" t="s">
        <v>278</v>
      </c>
      <c r="B18" s="283" t="s">
        <v>286</v>
      </c>
    </row>
    <row r="19" spans="1:2" x14ac:dyDescent="0.25">
      <c r="A19" s="301" t="s">
        <v>279</v>
      </c>
      <c r="B19" s="283" t="s">
        <v>285</v>
      </c>
    </row>
    <row r="20" spans="1:2" x14ac:dyDescent="0.25">
      <c r="A20" s="302" t="s">
        <v>280</v>
      </c>
      <c r="B20" s="283" t="s">
        <v>285</v>
      </c>
    </row>
    <row r="21" spans="1:2" x14ac:dyDescent="0.25">
      <c r="A21" s="300" t="s">
        <v>281</v>
      </c>
      <c r="B21" s="283" t="s">
        <v>285</v>
      </c>
    </row>
    <row r="22" spans="1:2" x14ac:dyDescent="0.25">
      <c r="A22" s="298" t="s">
        <v>282</v>
      </c>
      <c r="B22" s="283" t="s">
        <v>285</v>
      </c>
    </row>
    <row r="23" spans="1:2" x14ac:dyDescent="0.25">
      <c r="B23" s="137"/>
    </row>
    <row r="24" spans="1:2" x14ac:dyDescent="0.25">
      <c r="B24" s="137"/>
    </row>
    <row r="25" spans="1:2" x14ac:dyDescent="0.25">
      <c r="A25" s="297" t="s">
        <v>283</v>
      </c>
      <c r="B25" s="283" t="s">
        <v>428</v>
      </c>
    </row>
    <row r="31" spans="1:2" x14ac:dyDescent="0.25">
      <c r="A31" s="427" t="s">
        <v>291</v>
      </c>
    </row>
    <row r="32" spans="1:2" ht="26.4" x14ac:dyDescent="0.25">
      <c r="A32" s="397" t="s">
        <v>430</v>
      </c>
      <c r="B32" s="428" t="s">
        <v>431</v>
      </c>
    </row>
    <row r="33" spans="1:2" ht="26.4" x14ac:dyDescent="0.25">
      <c r="A33" s="428" t="s">
        <v>402</v>
      </c>
      <c r="B33" s="428" t="s">
        <v>401</v>
      </c>
    </row>
    <row r="36" spans="1:2" x14ac:dyDescent="0.25">
      <c r="A36" s="427" t="s">
        <v>384</v>
      </c>
    </row>
    <row r="37" spans="1:2" x14ac:dyDescent="0.25">
      <c r="A37" s="397" t="s">
        <v>386</v>
      </c>
      <c r="B37" s="397" t="s">
        <v>385</v>
      </c>
    </row>
    <row r="38" spans="1:2" x14ac:dyDescent="0.25">
      <c r="A38" s="397" t="s">
        <v>387</v>
      </c>
      <c r="B38" s="397" t="s">
        <v>388</v>
      </c>
    </row>
    <row r="39" spans="1:2" ht="39.6" x14ac:dyDescent="0.25">
      <c r="A39" s="428" t="s">
        <v>389</v>
      </c>
      <c r="B39" s="428" t="s">
        <v>390</v>
      </c>
    </row>
    <row r="40" spans="1:2" ht="39.6" x14ac:dyDescent="0.25">
      <c r="A40" s="397" t="s">
        <v>392</v>
      </c>
      <c r="B40" s="428" t="s">
        <v>393</v>
      </c>
    </row>
    <row r="41" spans="1:2" ht="26.4" x14ac:dyDescent="0.25">
      <c r="A41" s="397" t="s">
        <v>391</v>
      </c>
      <c r="B41" s="428" t="s">
        <v>427</v>
      </c>
    </row>
    <row r="42" spans="1:2" ht="26.4" x14ac:dyDescent="0.25">
      <c r="A42" s="397" t="s">
        <v>394</v>
      </c>
      <c r="B42" s="428" t="s">
        <v>395</v>
      </c>
    </row>
    <row r="43" spans="1:2" x14ac:dyDescent="0.25">
      <c r="A43" s="397" t="s">
        <v>433</v>
      </c>
      <c r="B43" s="428" t="s">
        <v>396</v>
      </c>
    </row>
    <row r="44" spans="1:2" ht="26.4" x14ac:dyDescent="0.25">
      <c r="A44" s="397" t="s">
        <v>432</v>
      </c>
      <c r="B44" s="428" t="s">
        <v>397</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39997558519241921"/>
  </sheetPr>
  <dimension ref="A1:M29"/>
  <sheetViews>
    <sheetView workbookViewId="0">
      <selection activeCell="A25" sqref="A25"/>
    </sheetView>
  </sheetViews>
  <sheetFormatPr defaultColWidth="9.109375" defaultRowHeight="11.4" x14ac:dyDescent="0.2"/>
  <cols>
    <col min="1" max="1" width="4.33203125" style="1" customWidth="1"/>
    <col min="2" max="2" width="47.109375" style="1" customWidth="1"/>
    <col min="3" max="13" width="10.6640625" style="1" customWidth="1"/>
    <col min="14" max="16384" width="9.109375" style="1"/>
  </cols>
  <sheetData>
    <row r="1" spans="2:13" ht="12" thickBot="1" x14ac:dyDescent="0.25">
      <c r="B1" s="25" t="str">
        <f>'Population&amp;Demand Projections'!C3</f>
        <v>Hillsborough</v>
      </c>
      <c r="C1" s="1" t="s">
        <v>43</v>
      </c>
    </row>
    <row r="2" spans="2:13" x14ac:dyDescent="0.2">
      <c r="B2" s="422">
        <f>'Population&amp;Demand Projections'!$C$4</f>
        <v>41956</v>
      </c>
      <c r="C2" s="8" t="s">
        <v>44</v>
      </c>
    </row>
    <row r="3" spans="2:13" ht="12" x14ac:dyDescent="0.25">
      <c r="B3" s="423" t="s">
        <v>89</v>
      </c>
      <c r="C3" s="418"/>
      <c r="D3" s="418"/>
      <c r="E3" s="418"/>
      <c r="F3" s="418"/>
      <c r="G3" s="418"/>
      <c r="H3" s="418"/>
      <c r="I3" s="418"/>
      <c r="J3" s="418"/>
      <c r="K3" s="418"/>
      <c r="L3" s="418"/>
      <c r="M3" s="419"/>
    </row>
    <row r="4" spans="2:13" ht="12" thickBot="1" x14ac:dyDescent="0.25">
      <c r="B4" s="424" t="s">
        <v>83</v>
      </c>
      <c r="C4" s="420"/>
      <c r="D4" s="420"/>
      <c r="E4" s="420"/>
      <c r="F4" s="420"/>
      <c r="G4" s="420"/>
      <c r="H4" s="420"/>
      <c r="I4" s="420" t="s">
        <v>53</v>
      </c>
      <c r="J4" s="420"/>
      <c r="K4" s="420"/>
      <c r="L4" s="420"/>
      <c r="M4" s="421"/>
    </row>
    <row r="5" spans="2:13" ht="13.5" customHeight="1" x14ac:dyDescent="0.25">
      <c r="B5" s="430" t="s">
        <v>425</v>
      </c>
      <c r="C5" s="9" t="s">
        <v>35</v>
      </c>
      <c r="D5" s="9"/>
      <c r="E5" s="9"/>
      <c r="F5" s="9"/>
      <c r="G5" s="9"/>
      <c r="H5" s="9"/>
      <c r="I5" s="9"/>
      <c r="J5" s="9"/>
      <c r="K5" s="9"/>
      <c r="L5" s="9"/>
      <c r="M5" s="10"/>
    </row>
    <row r="6" spans="2:13" ht="12" thickBot="1" x14ac:dyDescent="0.25">
      <c r="B6" s="11"/>
      <c r="C6" s="24">
        <v>2010</v>
      </c>
      <c r="D6" s="12">
        <v>2015</v>
      </c>
      <c r="E6" s="12">
        <v>2020</v>
      </c>
      <c r="F6" s="12">
        <v>2025</v>
      </c>
      <c r="G6" s="12">
        <v>2030</v>
      </c>
      <c r="H6" s="12">
        <v>2035</v>
      </c>
      <c r="I6" s="12">
        <v>2040</v>
      </c>
      <c r="J6" s="12">
        <v>2045</v>
      </c>
      <c r="K6" s="12">
        <v>2050</v>
      </c>
      <c r="L6" s="5">
        <v>2055</v>
      </c>
      <c r="M6" s="12">
        <v>2060</v>
      </c>
    </row>
    <row r="7" spans="2:13" x14ac:dyDescent="0.2">
      <c r="B7" s="83" t="s">
        <v>82</v>
      </c>
      <c r="C7" s="84">
        <f>'Population&amp;Demand Projections'!C118</f>
        <v>-1.3940000000000001</v>
      </c>
      <c r="D7" s="84">
        <f>'Population&amp;Demand Projections'!D118</f>
        <v>-0.81700000000000039</v>
      </c>
      <c r="E7" s="84">
        <f>'Population&amp;Demand Projections'!E118</f>
        <v>-0.24000000000000021</v>
      </c>
      <c r="F7" s="84">
        <f>'Population&amp;Demand Projections'!F118</f>
        <v>-4.9999999999999822E-2</v>
      </c>
      <c r="G7" s="84">
        <f>'Population&amp;Demand Projections'!G118</f>
        <v>0.14000000000000012</v>
      </c>
      <c r="H7" s="84">
        <f>'Population&amp;Demand Projections'!H118</f>
        <v>0.31000000000000005</v>
      </c>
      <c r="I7" s="84">
        <f>'Population&amp;Demand Projections'!I118</f>
        <v>0.48</v>
      </c>
      <c r="J7" s="84">
        <f>'Population&amp;Demand Projections'!J118</f>
        <v>0.65499999999999892</v>
      </c>
      <c r="K7" s="84">
        <f>'Population&amp;Demand Projections'!K118</f>
        <v>0.83000000000000007</v>
      </c>
      <c r="L7" s="84">
        <f>'Population&amp;Demand Projections'!L118</f>
        <v>0.98499999999999988</v>
      </c>
      <c r="M7" s="84">
        <f>'Population&amp;Demand Projections'!M118</f>
        <v>1.1400000000000001</v>
      </c>
    </row>
    <row r="8" spans="2:13" x14ac:dyDescent="0.2">
      <c r="B8" s="20" t="str">
        <f>"(2)        Available supply from "&amp;IF(ISNA(VLOOKUP(1,$A$23:$I$29,2,FALSE))," project 1",VLOOKUP(1,$A$23:$I$29,2,FALSE))</f>
        <v>(2)        Available supply from West Fork Eno Rvr Phase 2</v>
      </c>
      <c r="C8" s="7">
        <f>SUMIFS($G$23:$G$29,$A$23:$A$29,1,$I$23:$I$29,"&lt;="&amp;C6,$I$23:$I$29,"&gt;0")</f>
        <v>0</v>
      </c>
      <c r="D8" s="7">
        <f t="shared" ref="D8:M8" si="0">SUMIFS($G$23:$G$29,$A$23:$A$29,1,$I$23:$I$29,"&lt;="&amp;D6,$I$23:$I$29,"&gt;0")</f>
        <v>0</v>
      </c>
      <c r="E8" s="7">
        <f t="shared" si="0"/>
        <v>1.2</v>
      </c>
      <c r="F8" s="7">
        <f t="shared" si="0"/>
        <v>1.2</v>
      </c>
      <c r="G8" s="7">
        <f t="shared" si="0"/>
        <v>1.2</v>
      </c>
      <c r="H8" s="7">
        <f t="shared" si="0"/>
        <v>1.2</v>
      </c>
      <c r="I8" s="7">
        <f t="shared" si="0"/>
        <v>1.2</v>
      </c>
      <c r="J8" s="7">
        <f t="shared" si="0"/>
        <v>1.2</v>
      </c>
      <c r="K8" s="7">
        <f t="shared" si="0"/>
        <v>1.2</v>
      </c>
      <c r="L8" s="7">
        <f t="shared" si="0"/>
        <v>1.2</v>
      </c>
      <c r="M8" s="7">
        <f t="shared" si="0"/>
        <v>1.2</v>
      </c>
    </row>
    <row r="9" spans="2:13" x14ac:dyDescent="0.2">
      <c r="B9" s="20" t="str">
        <f>"           Available supply from "&amp;IF(ISNA(VLOOKUP(2,$A$23:$I$29,2,FALSE)),"project 2",VLOOKUP(2,$A$23:$I$29,2,FALSE))</f>
        <v xml:space="preserve">           Available supply from project 2</v>
      </c>
      <c r="C9" s="7">
        <f>SUMIFS($G$23:$G$29,$A$23:$A$29,2,$I$23:$I$29,"&lt;="&amp;C7,$I$23:$I$29,"&gt;0")</f>
        <v>0</v>
      </c>
      <c r="D9" s="7">
        <f t="shared" ref="D9:M9" si="1">SUMIFS($G$23:$G$29,$A$23:$A$29,2,$I$23:$I$29,"&lt;="&amp;D7,$I$23:$I$29,"&gt;0")</f>
        <v>0</v>
      </c>
      <c r="E9" s="7">
        <f t="shared" si="1"/>
        <v>0</v>
      </c>
      <c r="F9" s="7">
        <f t="shared" si="1"/>
        <v>0</v>
      </c>
      <c r="G9" s="7">
        <f t="shared" si="1"/>
        <v>0</v>
      </c>
      <c r="H9" s="7">
        <f t="shared" si="1"/>
        <v>0</v>
      </c>
      <c r="I9" s="7">
        <f t="shared" si="1"/>
        <v>0</v>
      </c>
      <c r="J9" s="7">
        <f t="shared" si="1"/>
        <v>0</v>
      </c>
      <c r="K9" s="7">
        <f t="shared" si="1"/>
        <v>0</v>
      </c>
      <c r="L9" s="7">
        <f t="shared" si="1"/>
        <v>0</v>
      </c>
      <c r="M9" s="7">
        <f t="shared" si="1"/>
        <v>0</v>
      </c>
    </row>
    <row r="10" spans="2:13" x14ac:dyDescent="0.2">
      <c r="B10" s="20" t="str">
        <f>"           Available supply from "&amp;IF(ISNA(VLOOKUP(3,$A$23:$I$29,2,FALSE)),"project 3",VLOOKUP(3,$A$23:$I$29,2,FALSE))</f>
        <v xml:space="preserve">           Available supply from project 3</v>
      </c>
      <c r="C10" s="7">
        <f>SUMIFS($G$23:$G$29,$A$23:$A$29,3,$I$23:$I$29,"&lt;="&amp;C8,$I$23:$I$29,"&gt;0")</f>
        <v>0</v>
      </c>
      <c r="D10" s="7">
        <f t="shared" ref="D10:M10" si="2">SUMIFS($G$23:$G$29,$A$23:$A$29,3,$I$23:$I$29,"&lt;="&amp;D8,$I$23:$I$29,"&gt;0")</f>
        <v>0</v>
      </c>
      <c r="E10" s="7">
        <f t="shared" si="2"/>
        <v>0</v>
      </c>
      <c r="F10" s="7">
        <f t="shared" si="2"/>
        <v>0</v>
      </c>
      <c r="G10" s="7">
        <f t="shared" si="2"/>
        <v>0</v>
      </c>
      <c r="H10" s="7">
        <f t="shared" si="2"/>
        <v>0</v>
      </c>
      <c r="I10" s="7">
        <f t="shared" si="2"/>
        <v>0</v>
      </c>
      <c r="J10" s="7">
        <f t="shared" si="2"/>
        <v>0</v>
      </c>
      <c r="K10" s="7">
        <f t="shared" si="2"/>
        <v>0</v>
      </c>
      <c r="L10" s="7">
        <f t="shared" si="2"/>
        <v>0</v>
      </c>
      <c r="M10" s="7">
        <f t="shared" si="2"/>
        <v>0</v>
      </c>
    </row>
    <row r="11" spans="2:13" s="2" customFormat="1" ht="12" x14ac:dyDescent="0.25">
      <c r="B11" s="4" t="s">
        <v>88</v>
      </c>
      <c r="C11" s="21">
        <f>SUM(C8:C10)-C7</f>
        <v>1.3940000000000001</v>
      </c>
      <c r="D11" s="21">
        <f t="shared" ref="D11:M11" si="3">SUM(D8:D10)-D7</f>
        <v>0.81700000000000039</v>
      </c>
      <c r="E11" s="21">
        <f t="shared" si="3"/>
        <v>1.4400000000000002</v>
      </c>
      <c r="F11" s="21">
        <f t="shared" si="3"/>
        <v>1.2499999999999998</v>
      </c>
      <c r="G11" s="21">
        <f t="shared" si="3"/>
        <v>1.0599999999999998</v>
      </c>
      <c r="H11" s="21">
        <f t="shared" si="3"/>
        <v>0.8899999999999999</v>
      </c>
      <c r="I11" s="21">
        <f t="shared" si="3"/>
        <v>0.72</v>
      </c>
      <c r="J11" s="21">
        <f t="shared" si="3"/>
        <v>0.54500000000000104</v>
      </c>
      <c r="K11" s="21">
        <f t="shared" si="3"/>
        <v>0.36999999999999988</v>
      </c>
      <c r="L11" s="21">
        <f t="shared" si="3"/>
        <v>0.21500000000000008</v>
      </c>
      <c r="M11" s="21">
        <f t="shared" si="3"/>
        <v>5.9999999999999831E-2</v>
      </c>
    </row>
    <row r="12" spans="2:13" x14ac:dyDescent="0.2">
      <c r="B12" s="3"/>
      <c r="C12" s="22"/>
      <c r="D12" s="22"/>
      <c r="E12" s="22"/>
      <c r="F12" s="22"/>
      <c r="G12" s="22"/>
      <c r="H12" s="22"/>
      <c r="I12" s="22"/>
      <c r="J12" s="22"/>
      <c r="K12" s="22"/>
      <c r="L12" s="22"/>
      <c r="M12" s="23"/>
    </row>
    <row r="13" spans="2:13" x14ac:dyDescent="0.2">
      <c r="B13" s="20" t="s">
        <v>87</v>
      </c>
      <c r="C13" s="7"/>
      <c r="D13" s="7"/>
      <c r="E13" s="7"/>
      <c r="F13" s="7"/>
      <c r="G13" s="7"/>
      <c r="H13" s="7"/>
      <c r="I13" s="7"/>
      <c r="J13" s="7"/>
      <c r="K13" s="7"/>
      <c r="L13" s="7"/>
      <c r="M13" s="7"/>
    </row>
    <row r="14" spans="2:13" x14ac:dyDescent="0.2">
      <c r="B14" s="20" t="s">
        <v>86</v>
      </c>
      <c r="C14" s="7"/>
      <c r="D14" s="7"/>
      <c r="E14" s="7"/>
      <c r="F14" s="7"/>
      <c r="G14" s="7"/>
      <c r="H14" s="7"/>
      <c r="I14" s="7"/>
      <c r="J14" s="7"/>
      <c r="K14" s="7"/>
      <c r="L14" s="7"/>
      <c r="M14" s="7"/>
    </row>
    <row r="15" spans="2:13" x14ac:dyDescent="0.2">
      <c r="B15" s="20" t="s">
        <v>85</v>
      </c>
      <c r="C15" s="7"/>
      <c r="D15" s="7"/>
      <c r="E15" s="7"/>
      <c r="F15" s="7"/>
      <c r="G15" s="7"/>
      <c r="H15" s="7"/>
      <c r="I15" s="7"/>
      <c r="J15" s="7"/>
      <c r="K15" s="7"/>
      <c r="L15" s="7"/>
      <c r="M15" s="7"/>
    </row>
    <row r="16" spans="2:13" x14ac:dyDescent="0.2">
      <c r="B16" s="20" t="s">
        <v>84</v>
      </c>
      <c r="C16" s="7"/>
      <c r="D16" s="7"/>
      <c r="E16" s="7"/>
      <c r="F16" s="7"/>
      <c r="G16" s="7"/>
      <c r="H16" s="7"/>
      <c r="I16" s="7"/>
      <c r="J16" s="7"/>
      <c r="K16" s="7"/>
      <c r="L16" s="7"/>
      <c r="M16" s="7"/>
    </row>
    <row r="17" spans="1:13" s="2" customFormat="1" ht="12" x14ac:dyDescent="0.25">
      <c r="B17" s="4" t="s">
        <v>36</v>
      </c>
      <c r="C17" s="21">
        <f>SUM(C15:C16)</f>
        <v>0</v>
      </c>
      <c r="D17" s="21">
        <f t="shared" ref="D17:M17" si="4">SUM(D15:D16)</f>
        <v>0</v>
      </c>
      <c r="E17" s="21">
        <f t="shared" si="4"/>
        <v>0</v>
      </c>
      <c r="F17" s="21">
        <f t="shared" si="4"/>
        <v>0</v>
      </c>
      <c r="G17" s="21">
        <f t="shared" si="4"/>
        <v>0</v>
      </c>
      <c r="H17" s="21">
        <f t="shared" si="4"/>
        <v>0</v>
      </c>
      <c r="I17" s="21">
        <f t="shared" si="4"/>
        <v>0</v>
      </c>
      <c r="J17" s="21">
        <f t="shared" si="4"/>
        <v>0</v>
      </c>
      <c r="K17" s="21">
        <f t="shared" si="4"/>
        <v>0</v>
      </c>
      <c r="L17" s="21">
        <f t="shared" si="4"/>
        <v>0</v>
      </c>
      <c r="M17" s="21">
        <f t="shared" si="4"/>
        <v>0</v>
      </c>
    </row>
    <row r="20" spans="1:13" ht="12" x14ac:dyDescent="0.25">
      <c r="B20" s="13" t="s">
        <v>37</v>
      </c>
      <c r="C20" s="14"/>
      <c r="D20" s="14"/>
      <c r="E20" s="14"/>
      <c r="F20" s="14"/>
      <c r="G20" s="14"/>
      <c r="H20" s="14"/>
      <c r="I20" s="15"/>
    </row>
    <row r="21" spans="1:13" ht="22.8" x14ac:dyDescent="0.2">
      <c r="B21" s="16" t="s">
        <v>38</v>
      </c>
      <c r="C21" s="17" t="s">
        <v>15</v>
      </c>
      <c r="D21" s="18" t="s">
        <v>16</v>
      </c>
      <c r="E21" s="26" t="s">
        <v>46</v>
      </c>
      <c r="F21" s="18" t="s">
        <v>39</v>
      </c>
      <c r="G21" s="17" t="s">
        <v>40</v>
      </c>
      <c r="H21" s="18" t="s">
        <v>21</v>
      </c>
      <c r="I21" s="17" t="s">
        <v>42</v>
      </c>
    </row>
    <row r="22" spans="1:13" ht="12" x14ac:dyDescent="0.25">
      <c r="A22" s="407" t="s">
        <v>258</v>
      </c>
      <c r="B22" s="19"/>
      <c r="C22" s="6"/>
      <c r="D22" s="18"/>
      <c r="E22" s="6" t="s">
        <v>45</v>
      </c>
      <c r="F22" s="18" t="s">
        <v>19</v>
      </c>
      <c r="G22" s="6" t="s">
        <v>52</v>
      </c>
      <c r="H22" s="18" t="s">
        <v>41</v>
      </c>
      <c r="I22" s="6" t="s">
        <v>24</v>
      </c>
    </row>
    <row r="23" spans="1:13" ht="12" x14ac:dyDescent="0.25">
      <c r="A23" s="406"/>
      <c r="B23" s="7" t="str">
        <f>DataIn!B70</f>
        <v>Jordan Lake Allocation</v>
      </c>
      <c r="C23" s="7" t="str">
        <f>DataIn!$C$2</f>
        <v>03-68-015</v>
      </c>
      <c r="D23" s="7" t="str">
        <f>DataIn!C70</f>
        <v>Jordan Lake</v>
      </c>
      <c r="E23" s="7" t="str">
        <f>DataIn!E70</f>
        <v>Haw (2-1)</v>
      </c>
      <c r="F23" s="7" t="str">
        <f>DataIn!F70</f>
        <v>WS-IV</v>
      </c>
      <c r="G23" s="7">
        <f>DataIn!I70</f>
        <v>1</v>
      </c>
      <c r="H23" s="7">
        <f>DataIn!G70</f>
        <v>0</v>
      </c>
      <c r="I23" s="7">
        <f>DataIn!H70</f>
        <v>2035</v>
      </c>
    </row>
    <row r="24" spans="1:13" ht="12" x14ac:dyDescent="0.25">
      <c r="A24" s="406">
        <v>1</v>
      </c>
      <c r="B24" s="7" t="str">
        <f>DataIn!B71</f>
        <v>West Fork Eno Rvr Phase 2</v>
      </c>
      <c r="C24" s="7" t="str">
        <f>DataIn!$C$2</f>
        <v>03-68-015</v>
      </c>
      <c r="D24" s="7" t="str">
        <f>DataIn!C71</f>
        <v>Modify Reservoir</v>
      </c>
      <c r="E24" s="7" t="str">
        <f>DataIn!E71</f>
        <v>Neuse (10-1)</v>
      </c>
      <c r="F24" s="7" t="str">
        <f>DataIn!F71</f>
        <v>WS-II</v>
      </c>
      <c r="G24" s="7">
        <f>DataIn!I71</f>
        <v>1.2</v>
      </c>
      <c r="H24" s="7">
        <f>DataIn!G71</f>
        <v>0</v>
      </c>
      <c r="I24" s="7">
        <f>DataIn!H71</f>
        <v>2018</v>
      </c>
    </row>
    <row r="25" spans="1:13" ht="12" x14ac:dyDescent="0.25">
      <c r="A25" s="406"/>
      <c r="B25" s="7">
        <f>DataIn!B72</f>
        <v>0</v>
      </c>
      <c r="C25" s="7" t="str">
        <f>DataIn!$C$2</f>
        <v>03-68-015</v>
      </c>
      <c r="D25" s="7" t="str">
        <f>DataIn!C72</f>
        <v>Modify Reservoir</v>
      </c>
      <c r="E25" s="7">
        <f>DataIn!E72</f>
        <v>0</v>
      </c>
      <c r="F25" s="7">
        <f>DataIn!F72</f>
        <v>0</v>
      </c>
      <c r="G25" s="7">
        <f>DataIn!I72</f>
        <v>0</v>
      </c>
      <c r="H25" s="7">
        <f>DataIn!G72</f>
        <v>0</v>
      </c>
      <c r="I25" s="7">
        <f>DataIn!H72</f>
        <v>0</v>
      </c>
    </row>
    <row r="26" spans="1:13" ht="12" x14ac:dyDescent="0.25">
      <c r="A26" s="406"/>
      <c r="B26" s="7">
        <f>DataIn!B73</f>
        <v>0</v>
      </c>
      <c r="C26" s="7" t="str">
        <f>DataIn!$C$2</f>
        <v>03-68-015</v>
      </c>
      <c r="D26" s="7" t="str">
        <f>DataIn!C73</f>
        <v>Stream Withdrawal</v>
      </c>
      <c r="E26" s="7">
        <f>DataIn!E73</f>
        <v>0</v>
      </c>
      <c r="F26" s="7">
        <f>DataIn!F73</f>
        <v>0</v>
      </c>
      <c r="G26" s="7">
        <f>DataIn!I73</f>
        <v>0</v>
      </c>
      <c r="H26" s="7">
        <f>DataIn!G73</f>
        <v>0</v>
      </c>
      <c r="I26" s="7">
        <f>DataIn!H73</f>
        <v>0</v>
      </c>
    </row>
    <row r="27" spans="1:13" ht="12" x14ac:dyDescent="0.25">
      <c r="A27" s="406"/>
      <c r="B27" s="7">
        <f>DataIn!B74</f>
        <v>0</v>
      </c>
      <c r="C27" s="7" t="str">
        <f>DataIn!$C$2</f>
        <v>03-68-015</v>
      </c>
      <c r="D27" s="7" t="str">
        <f>DataIn!C74</f>
        <v>Storage Allocation</v>
      </c>
      <c r="E27" s="7">
        <f>DataIn!E74</f>
        <v>0</v>
      </c>
      <c r="F27" s="7">
        <f>DataIn!F74</f>
        <v>0</v>
      </c>
      <c r="G27" s="7">
        <f>DataIn!I74</f>
        <v>0</v>
      </c>
      <c r="H27" s="7">
        <f>DataIn!G74</f>
        <v>0</v>
      </c>
      <c r="I27" s="7">
        <f>DataIn!H74</f>
        <v>0</v>
      </c>
    </row>
    <row r="28" spans="1:13" ht="12" x14ac:dyDescent="0.25">
      <c r="A28" s="406"/>
      <c r="B28" s="7">
        <f>DataIn!B75</f>
        <v>0</v>
      </c>
      <c r="C28" s="7" t="str">
        <f>DataIn!$C$2</f>
        <v>03-68-015</v>
      </c>
      <c r="D28" s="7" t="str">
        <f>DataIn!C75</f>
        <v>Quarry/Raw Transfer</v>
      </c>
      <c r="E28" s="7">
        <f>DataIn!E75</f>
        <v>0</v>
      </c>
      <c r="F28" s="7">
        <f>DataIn!F75</f>
        <v>0</v>
      </c>
      <c r="G28" s="7">
        <f>DataIn!I75</f>
        <v>0</v>
      </c>
      <c r="H28" s="7">
        <f>DataIn!G75</f>
        <v>0</v>
      </c>
      <c r="I28" s="7">
        <f>DataIn!H75</f>
        <v>0</v>
      </c>
    </row>
    <row r="29" spans="1:13" ht="12" x14ac:dyDescent="0.25">
      <c r="A29" s="406"/>
      <c r="B29" s="7">
        <f>DataIn!B76</f>
        <v>0</v>
      </c>
      <c r="C29" s="7" t="str">
        <f>DataIn!$C$2</f>
        <v>03-68-015</v>
      </c>
      <c r="D29" s="7" t="str">
        <f>DataIn!C76</f>
        <v>Purchase</v>
      </c>
      <c r="E29" s="7">
        <f>DataIn!E76</f>
        <v>0</v>
      </c>
      <c r="F29" s="7">
        <f>DataIn!F76</f>
        <v>0</v>
      </c>
      <c r="G29" s="7">
        <f>DataIn!I76</f>
        <v>0</v>
      </c>
      <c r="H29" s="7">
        <f>DataIn!G76</f>
        <v>0</v>
      </c>
      <c r="I29" s="7">
        <f>DataIn!H76</f>
        <v>0</v>
      </c>
    </row>
  </sheetData>
  <phoneticPr fontId="5" type="noConversion"/>
  <conditionalFormatting sqref="B23:I29">
    <cfRule type="expression" dxfId="2" priority="3">
      <formula>VALUE($A23)=0</formula>
    </cfRule>
  </conditionalFormatting>
  <conditionalFormatting sqref="C11:M11">
    <cfRule type="cellIs" dxfId="1" priority="1" operator="lessThan">
      <formula>0</formula>
    </cfRule>
    <cfRule type="cellIs" dxfId="0" priority="2" operator="greaterThan">
      <formula>0</formula>
    </cfRule>
  </conditionalFormatting>
  <pageMargins left="0.75" right="0.75" top="1" bottom="1" header="0.5" footer="0.5"/>
  <headerFooter alignWithMargins="0"/>
  <legacy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3:I28"/>
  <sheetViews>
    <sheetView workbookViewId="0">
      <selection activeCell="C12" sqref="C12"/>
    </sheetView>
  </sheetViews>
  <sheetFormatPr defaultColWidth="9.109375" defaultRowHeight="20.100000000000001" customHeight="1" x14ac:dyDescent="0.25"/>
  <cols>
    <col min="1" max="1" width="37.6640625" style="126" customWidth="1"/>
    <col min="2" max="7" width="26.88671875" style="126" customWidth="1"/>
    <col min="8" max="8" width="30.33203125" style="126" customWidth="1"/>
    <col min="9" max="9" width="16.6640625" style="126" customWidth="1"/>
    <col min="10" max="16384" width="9.109375" style="126"/>
  </cols>
  <sheetData>
    <row r="3" spans="1:8" ht="20.100000000000001" customHeight="1" x14ac:dyDescent="0.3">
      <c r="A3" s="99" t="s">
        <v>43</v>
      </c>
      <c r="B3" s="122" t="str">
        <f>DataIn!C1</f>
        <v>Hillsborough</v>
      </c>
      <c r="C3" s="123"/>
      <c r="D3" s="124"/>
      <c r="E3" s="125"/>
    </row>
    <row r="4" spans="1:8" ht="20.100000000000001" customHeight="1" x14ac:dyDescent="0.3">
      <c r="A4" s="99" t="s">
        <v>44</v>
      </c>
      <c r="B4" s="97">
        <f>'Population&amp;Demand Projections'!C4</f>
        <v>41956</v>
      </c>
      <c r="C4" s="123"/>
      <c r="D4" s="124"/>
      <c r="E4" s="125"/>
    </row>
    <row r="5" spans="1:8" ht="20.100000000000001" customHeight="1" x14ac:dyDescent="0.25">
      <c r="A5" s="127"/>
    </row>
    <row r="6" spans="1:8" s="120" customFormat="1" ht="20.100000000000001" customHeight="1" x14ac:dyDescent="0.3">
      <c r="A6" s="130" t="s">
        <v>91</v>
      </c>
      <c r="B6" s="131"/>
      <c r="C6" s="132"/>
      <c r="D6" s="133" t="s">
        <v>92</v>
      </c>
      <c r="E6" s="133"/>
      <c r="F6" s="132"/>
      <c r="G6" s="134"/>
    </row>
    <row r="7" spans="1:8" ht="20.100000000000001" customHeight="1" x14ac:dyDescent="0.3">
      <c r="A7" s="121" t="s">
        <v>93</v>
      </c>
      <c r="B7" s="461" t="s">
        <v>457</v>
      </c>
      <c r="C7" s="462"/>
      <c r="D7" s="462"/>
      <c r="E7" s="462"/>
      <c r="F7" s="462"/>
      <c r="G7" s="463"/>
    </row>
    <row r="8" spans="1:8" ht="20.100000000000001" customHeight="1" x14ac:dyDescent="0.3">
      <c r="A8" s="121" t="s">
        <v>94</v>
      </c>
    </row>
    <row r="9" spans="1:8" ht="20.100000000000001" customHeight="1" x14ac:dyDescent="0.3">
      <c r="A9" s="121" t="s">
        <v>95</v>
      </c>
      <c r="B9" s="464"/>
      <c r="C9" s="465"/>
      <c r="D9" s="465"/>
      <c r="E9" s="465"/>
      <c r="F9" s="465"/>
      <c r="G9" s="466"/>
    </row>
    <row r="10" spans="1:8" ht="20.100000000000001" customHeight="1" x14ac:dyDescent="0.3">
      <c r="A10" s="121" t="s">
        <v>96</v>
      </c>
      <c r="B10" s="461"/>
      <c r="C10" s="462"/>
      <c r="D10" s="462"/>
      <c r="E10" s="462"/>
      <c r="F10" s="462"/>
      <c r="G10" s="463"/>
    </row>
    <row r="11" spans="1:8" ht="20.100000000000001" customHeight="1" x14ac:dyDescent="0.3">
      <c r="A11" s="121" t="s">
        <v>97</v>
      </c>
      <c r="B11" s="461"/>
      <c r="C11" s="462"/>
      <c r="D11" s="462"/>
      <c r="E11" s="462"/>
      <c r="F11" s="462"/>
      <c r="G11" s="463"/>
    </row>
    <row r="12" spans="1:8" ht="20.100000000000001" customHeight="1" x14ac:dyDescent="0.25">
      <c r="A12" s="127"/>
    </row>
    <row r="13" spans="1:8" ht="20.100000000000001" customHeight="1" x14ac:dyDescent="0.25">
      <c r="A13" s="127"/>
    </row>
    <row r="14" spans="1:8" ht="20.100000000000001" customHeight="1" x14ac:dyDescent="0.3">
      <c r="B14" s="135" t="s">
        <v>111</v>
      </c>
      <c r="C14" s="135" t="s">
        <v>93</v>
      </c>
      <c r="D14" s="135" t="s">
        <v>94</v>
      </c>
      <c r="E14" s="135" t="s">
        <v>95</v>
      </c>
      <c r="F14" s="135" t="s">
        <v>96</v>
      </c>
      <c r="G14" s="135" t="s">
        <v>97</v>
      </c>
      <c r="H14" s="126" t="s">
        <v>226</v>
      </c>
    </row>
    <row r="15" spans="1:8" ht="20.100000000000001" customHeight="1" x14ac:dyDescent="0.3">
      <c r="A15" s="128" t="s">
        <v>110</v>
      </c>
      <c r="B15" s="136">
        <v>1</v>
      </c>
      <c r="C15" s="136"/>
      <c r="D15" s="136"/>
      <c r="E15" s="136"/>
      <c r="F15" s="136"/>
      <c r="G15" s="136"/>
      <c r="H15" s="126" t="s">
        <v>227</v>
      </c>
    </row>
    <row r="16" spans="1:8" ht="20.100000000000001" customHeight="1" x14ac:dyDescent="0.3">
      <c r="A16" s="128" t="s">
        <v>98</v>
      </c>
      <c r="B16" s="136">
        <v>1</v>
      </c>
      <c r="C16" s="136">
        <v>1.2</v>
      </c>
      <c r="D16" s="136"/>
      <c r="E16" s="136"/>
      <c r="F16" s="136"/>
      <c r="G16" s="136"/>
      <c r="H16" s="126" t="s">
        <v>227</v>
      </c>
    </row>
    <row r="17" spans="1:9" ht="20.100000000000001" customHeight="1" x14ac:dyDescent="0.3">
      <c r="A17" s="128" t="s">
        <v>99</v>
      </c>
      <c r="B17" s="136" t="s">
        <v>245</v>
      </c>
      <c r="C17" s="136" t="s">
        <v>246</v>
      </c>
      <c r="D17" s="136"/>
      <c r="E17" s="136"/>
      <c r="F17" s="136"/>
      <c r="G17" s="136"/>
      <c r="H17" s="126" t="s">
        <v>235</v>
      </c>
    </row>
    <row r="18" spans="1:9" ht="20.100000000000001" customHeight="1" x14ac:dyDescent="0.3">
      <c r="A18" s="128" t="s">
        <v>100</v>
      </c>
      <c r="B18" s="136" t="s">
        <v>456</v>
      </c>
      <c r="C18" s="136" t="s">
        <v>179</v>
      </c>
      <c r="D18" s="136"/>
      <c r="E18" s="136"/>
      <c r="F18" s="136"/>
      <c r="G18" s="136"/>
      <c r="H18" s="126" t="s">
        <v>228</v>
      </c>
      <c r="I18" s="126" t="s">
        <v>229</v>
      </c>
    </row>
    <row r="19" spans="1:9" ht="20.100000000000001" customHeight="1" x14ac:dyDescent="0.3">
      <c r="A19" s="128" t="s">
        <v>376</v>
      </c>
      <c r="B19" s="136" t="s">
        <v>459</v>
      </c>
      <c r="C19" s="136" t="s">
        <v>459</v>
      </c>
      <c r="D19" s="136"/>
      <c r="E19" s="136"/>
      <c r="F19" s="136"/>
      <c r="G19" s="136"/>
    </row>
    <row r="20" spans="1:9" ht="20.100000000000001" customHeight="1" x14ac:dyDescent="0.3">
      <c r="A20" s="129" t="s">
        <v>101</v>
      </c>
      <c r="B20" s="136">
        <v>1</v>
      </c>
      <c r="C20" s="136" t="s">
        <v>262</v>
      </c>
      <c r="D20" s="136"/>
      <c r="E20" s="136"/>
      <c r="F20" s="136"/>
      <c r="G20" s="136"/>
      <c r="H20" s="126" t="s">
        <v>234</v>
      </c>
    </row>
    <row r="21" spans="1:9" ht="20.100000000000001" customHeight="1" x14ac:dyDescent="0.3">
      <c r="A21" s="129" t="s">
        <v>102</v>
      </c>
      <c r="B21" s="136" t="s">
        <v>458</v>
      </c>
      <c r="C21" s="136" t="s">
        <v>262</v>
      </c>
      <c r="D21" s="136"/>
      <c r="E21" s="136"/>
      <c r="F21" s="136"/>
      <c r="G21" s="136"/>
      <c r="H21" s="126" t="s">
        <v>236</v>
      </c>
    </row>
    <row r="22" spans="1:9" ht="20.100000000000001" customHeight="1" x14ac:dyDescent="0.3">
      <c r="A22" s="129" t="s">
        <v>103</v>
      </c>
      <c r="B22" s="136" t="s">
        <v>244</v>
      </c>
      <c r="C22" s="136" t="s">
        <v>243</v>
      </c>
      <c r="D22" s="136"/>
      <c r="E22" s="136"/>
      <c r="F22" s="136"/>
      <c r="G22" s="136"/>
      <c r="H22" s="126" t="s">
        <v>237</v>
      </c>
    </row>
    <row r="23" spans="1:9" ht="20.100000000000001" customHeight="1" x14ac:dyDescent="0.3">
      <c r="A23" s="129" t="s">
        <v>104</v>
      </c>
      <c r="B23" s="136" t="s">
        <v>243</v>
      </c>
      <c r="C23" s="136" t="s">
        <v>244</v>
      </c>
      <c r="D23" s="136"/>
      <c r="E23" s="136"/>
      <c r="F23" s="136"/>
      <c r="G23" s="136"/>
      <c r="H23" s="126" t="s">
        <v>237</v>
      </c>
    </row>
    <row r="24" spans="1:9" ht="20.100000000000001" customHeight="1" x14ac:dyDescent="0.3">
      <c r="A24" s="129" t="s">
        <v>105</v>
      </c>
      <c r="B24" s="136" t="s">
        <v>243</v>
      </c>
      <c r="C24" s="136" t="s">
        <v>244</v>
      </c>
      <c r="D24" s="136"/>
      <c r="E24" s="136"/>
      <c r="F24" s="136"/>
      <c r="G24" s="136"/>
      <c r="H24" s="126" t="s">
        <v>237</v>
      </c>
    </row>
    <row r="25" spans="1:9" ht="20.100000000000001" customHeight="1" x14ac:dyDescent="0.3">
      <c r="A25" s="129" t="s">
        <v>106</v>
      </c>
      <c r="B25" s="136" t="s">
        <v>261</v>
      </c>
      <c r="C25" s="136" t="s">
        <v>261</v>
      </c>
      <c r="D25" s="136"/>
      <c r="E25" s="136"/>
      <c r="F25" s="136"/>
      <c r="G25" s="136"/>
      <c r="H25" s="126" t="s">
        <v>238</v>
      </c>
    </row>
    <row r="26" spans="1:9" ht="20.100000000000001" customHeight="1" x14ac:dyDescent="0.3">
      <c r="A26" s="129" t="s">
        <v>107</v>
      </c>
      <c r="B26" s="136" t="s">
        <v>458</v>
      </c>
      <c r="C26" s="136" t="s">
        <v>458</v>
      </c>
      <c r="D26" s="136"/>
      <c r="E26" s="136"/>
      <c r="F26" s="136"/>
      <c r="G26" s="136"/>
    </row>
    <row r="27" spans="1:9" ht="20.100000000000001" customHeight="1" x14ac:dyDescent="0.3">
      <c r="A27" s="129" t="s">
        <v>108</v>
      </c>
      <c r="B27" s="136">
        <v>4</v>
      </c>
      <c r="C27" s="136">
        <v>8.6999999999999993</v>
      </c>
      <c r="D27" s="136"/>
      <c r="E27" s="136"/>
      <c r="F27" s="136"/>
      <c r="G27" s="136"/>
      <c r="H27" s="126" t="s">
        <v>239</v>
      </c>
    </row>
    <row r="28" spans="1:9" ht="20.100000000000001" customHeight="1" x14ac:dyDescent="0.3">
      <c r="A28" s="129" t="s">
        <v>109</v>
      </c>
      <c r="B28" s="136">
        <f>+B27/B16</f>
        <v>4</v>
      </c>
      <c r="C28" s="136">
        <f>+C27/C16</f>
        <v>7.25</v>
      </c>
      <c r="D28" s="136"/>
      <c r="E28" s="136"/>
      <c r="F28" s="136"/>
      <c r="G28" s="136"/>
      <c r="H28" s="126" t="s">
        <v>240</v>
      </c>
    </row>
  </sheetData>
  <mergeCells count="4">
    <mergeCell ref="B7:G7"/>
    <mergeCell ref="B9:G9"/>
    <mergeCell ref="B10:G10"/>
    <mergeCell ref="B11:G1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2:Z109"/>
  <sheetViews>
    <sheetView topLeftCell="A88" workbookViewId="0">
      <selection activeCell="F98" sqref="F98"/>
    </sheetView>
  </sheetViews>
  <sheetFormatPr defaultRowHeight="13.2" x14ac:dyDescent="0.25"/>
  <cols>
    <col min="1" max="1" width="19.109375" customWidth="1"/>
    <col min="2" max="2" width="30.6640625" customWidth="1"/>
    <col min="3" max="3" width="14.5546875" customWidth="1"/>
    <col min="4" max="4" width="13.44140625" customWidth="1"/>
    <col min="5" max="5" width="14.6640625" customWidth="1"/>
    <col min="6" max="6" width="16.5546875" customWidth="1"/>
    <col min="10" max="10" width="11.88671875" customWidth="1"/>
  </cols>
  <sheetData>
    <row r="2" spans="1:21" x14ac:dyDescent="0.25">
      <c r="A2" s="282" t="s">
        <v>435</v>
      </c>
    </row>
    <row r="3" spans="1:21" ht="13.8" thickBot="1" x14ac:dyDescent="0.3"/>
    <row r="4" spans="1:21" ht="14.4" x14ac:dyDescent="0.3">
      <c r="A4" s="350"/>
      <c r="B4" s="351" t="s">
        <v>328</v>
      </c>
      <c r="C4" s="351"/>
      <c r="D4" s="351"/>
      <c r="E4" s="351"/>
      <c r="F4" s="352"/>
      <c r="G4" s="353"/>
      <c r="J4" s="368" t="s">
        <v>329</v>
      </c>
      <c r="K4" s="368">
        <v>2010</v>
      </c>
      <c r="L4" s="369">
        <v>2015</v>
      </c>
      <c r="M4" s="368">
        <v>2020</v>
      </c>
      <c r="N4" s="369">
        <v>2025</v>
      </c>
      <c r="O4" s="368">
        <v>2030</v>
      </c>
      <c r="P4" s="369">
        <v>2035</v>
      </c>
      <c r="Q4" s="368">
        <v>2040</v>
      </c>
      <c r="R4" s="370">
        <v>2045</v>
      </c>
      <c r="S4" s="368">
        <v>2050</v>
      </c>
      <c r="T4" s="369">
        <v>2055</v>
      </c>
      <c r="U4" s="368">
        <v>2060</v>
      </c>
    </row>
    <row r="5" spans="1:21" ht="15" thickBot="1" x14ac:dyDescent="0.35">
      <c r="A5" s="354" t="s">
        <v>329</v>
      </c>
      <c r="B5" s="355">
        <v>2010</v>
      </c>
      <c r="C5" s="355">
        <v>2020</v>
      </c>
      <c r="D5" s="355">
        <v>2030</v>
      </c>
      <c r="E5" s="355">
        <v>2040</v>
      </c>
      <c r="F5" s="355">
        <v>2050</v>
      </c>
      <c r="G5" s="356">
        <v>2060</v>
      </c>
      <c r="J5" s="371" t="s">
        <v>207</v>
      </c>
      <c r="K5" s="372">
        <v>3.51</v>
      </c>
      <c r="L5" s="373">
        <v>4.2</v>
      </c>
      <c r="M5" s="374">
        <v>5.54</v>
      </c>
      <c r="N5" s="373">
        <v>6.6</v>
      </c>
      <c r="O5" s="372">
        <v>7.57</v>
      </c>
      <c r="P5" s="373">
        <v>8.8000000000000007</v>
      </c>
      <c r="Q5" s="372">
        <v>9.93</v>
      </c>
      <c r="R5" s="375">
        <v>10.465</v>
      </c>
      <c r="S5" s="372">
        <v>11</v>
      </c>
      <c r="T5" s="376">
        <v>11.27</v>
      </c>
      <c r="U5" s="372">
        <v>11.54</v>
      </c>
    </row>
    <row r="6" spans="1:21" ht="15" thickTop="1" x14ac:dyDescent="0.3">
      <c r="A6" s="357" t="s">
        <v>207</v>
      </c>
      <c r="B6" s="358">
        <v>3.51</v>
      </c>
      <c r="C6" s="358">
        <v>5.54</v>
      </c>
      <c r="D6" s="358">
        <v>7.57</v>
      </c>
      <c r="E6" s="358">
        <v>9.93</v>
      </c>
      <c r="F6" s="358">
        <v>11</v>
      </c>
      <c r="G6" s="359">
        <v>11.54</v>
      </c>
      <c r="J6" s="371" t="s">
        <v>330</v>
      </c>
      <c r="K6" s="372">
        <v>14.89</v>
      </c>
      <c r="L6" s="373">
        <v>16.7</v>
      </c>
      <c r="M6" s="374">
        <v>19.53</v>
      </c>
      <c r="N6" s="373">
        <v>22.2</v>
      </c>
      <c r="O6" s="372">
        <v>24.29</v>
      </c>
      <c r="P6" s="373">
        <v>26</v>
      </c>
      <c r="Q6" s="372">
        <v>27.42</v>
      </c>
      <c r="R6" s="375">
        <v>28.61</v>
      </c>
      <c r="S6" s="372">
        <v>29.8</v>
      </c>
      <c r="T6" s="376">
        <v>29.8</v>
      </c>
      <c r="U6" s="372">
        <v>29.8</v>
      </c>
    </row>
    <row r="7" spans="1:21" ht="14.4" x14ac:dyDescent="0.3">
      <c r="A7" s="360" t="s">
        <v>330</v>
      </c>
      <c r="B7" s="361">
        <v>14.89</v>
      </c>
      <c r="C7" s="361">
        <v>19.53</v>
      </c>
      <c r="D7" s="361">
        <v>24.29</v>
      </c>
      <c r="E7" s="361">
        <v>27.42</v>
      </c>
      <c r="F7" s="361">
        <v>29.8</v>
      </c>
      <c r="G7" s="362">
        <v>29.8</v>
      </c>
      <c r="J7" s="371" t="s">
        <v>331</v>
      </c>
      <c r="K7" s="372">
        <v>1.72</v>
      </c>
      <c r="L7" s="373">
        <v>2</v>
      </c>
      <c r="M7" s="374">
        <v>2.48</v>
      </c>
      <c r="N7" s="373">
        <v>2.8</v>
      </c>
      <c r="O7" s="372">
        <v>3.03</v>
      </c>
      <c r="P7" s="373">
        <v>3.3</v>
      </c>
      <c r="Q7" s="372">
        <v>3.41</v>
      </c>
      <c r="R7" s="375">
        <v>3.4699999999999998</v>
      </c>
      <c r="S7" s="372">
        <v>3.53</v>
      </c>
      <c r="T7" s="376">
        <v>3.5599999999999996</v>
      </c>
      <c r="U7" s="372">
        <v>3.59</v>
      </c>
    </row>
    <row r="8" spans="1:21" ht="14.4" x14ac:dyDescent="0.3">
      <c r="A8" s="360" t="s">
        <v>331</v>
      </c>
      <c r="B8" s="361">
        <v>1.72</v>
      </c>
      <c r="C8" s="361">
        <v>2.48</v>
      </c>
      <c r="D8" s="361">
        <v>3.03</v>
      </c>
      <c r="E8" s="361">
        <v>3.41</v>
      </c>
      <c r="F8" s="361">
        <v>3.53</v>
      </c>
      <c r="G8" s="362">
        <v>3.59</v>
      </c>
      <c r="J8" s="371" t="s">
        <v>218</v>
      </c>
      <c r="K8" s="372">
        <v>0.57999999999999996</v>
      </c>
      <c r="L8" s="373">
        <v>0.9</v>
      </c>
      <c r="M8" s="374">
        <v>1.39</v>
      </c>
      <c r="N8" s="373">
        <v>1.9</v>
      </c>
      <c r="O8" s="372">
        <v>2.33</v>
      </c>
      <c r="P8" s="373">
        <v>2.7</v>
      </c>
      <c r="Q8" s="372">
        <v>3.2</v>
      </c>
      <c r="R8" s="375">
        <v>3.2250000000000001</v>
      </c>
      <c r="S8" s="372">
        <v>3.25</v>
      </c>
      <c r="T8" s="376">
        <v>3.27</v>
      </c>
      <c r="U8" s="372">
        <v>3.29</v>
      </c>
    </row>
    <row r="9" spans="1:21" ht="15" thickBot="1" x14ac:dyDescent="0.35">
      <c r="A9" s="363" t="s">
        <v>218</v>
      </c>
      <c r="B9" s="364">
        <v>0.57999999999999996</v>
      </c>
      <c r="C9" s="364">
        <v>1.39</v>
      </c>
      <c r="D9" s="364">
        <v>2.33</v>
      </c>
      <c r="E9" s="364">
        <v>3.2</v>
      </c>
      <c r="F9" s="364">
        <v>3.25</v>
      </c>
      <c r="G9" s="365">
        <v>3.29</v>
      </c>
      <c r="J9" s="371" t="s">
        <v>209</v>
      </c>
      <c r="K9" s="372">
        <v>2.16</v>
      </c>
      <c r="L9" s="373">
        <v>3.4</v>
      </c>
      <c r="M9" s="372">
        <v>5.29</v>
      </c>
      <c r="N9" s="376">
        <v>6.8149999999999995</v>
      </c>
      <c r="O9" s="372">
        <v>8.34</v>
      </c>
      <c r="P9" s="376">
        <v>10.129999999999999</v>
      </c>
      <c r="Q9" s="372">
        <v>11.92</v>
      </c>
      <c r="R9" s="375">
        <v>13.035</v>
      </c>
      <c r="S9" s="372">
        <v>14.15</v>
      </c>
      <c r="T9" s="376">
        <v>16.13</v>
      </c>
      <c r="U9" s="372">
        <v>18.11</v>
      </c>
    </row>
    <row r="10" spans="1:21" ht="15" thickTop="1" x14ac:dyDescent="0.3">
      <c r="A10" s="360" t="s">
        <v>209</v>
      </c>
      <c r="B10" s="361">
        <v>2.16</v>
      </c>
      <c r="C10" s="361">
        <v>5.29</v>
      </c>
      <c r="D10" s="361">
        <v>8.34</v>
      </c>
      <c r="E10" s="361">
        <v>11.92</v>
      </c>
      <c r="F10" s="361">
        <v>14.15</v>
      </c>
      <c r="G10" s="362">
        <v>18.11</v>
      </c>
      <c r="J10" s="371" t="s">
        <v>210</v>
      </c>
      <c r="K10" s="372">
        <v>25.27</v>
      </c>
      <c r="L10" s="376">
        <v>27.967703227188579</v>
      </c>
      <c r="M10" s="372">
        <v>30.665406454377155</v>
      </c>
      <c r="N10" s="376">
        <v>32.408813687753131</v>
      </c>
      <c r="O10" s="372">
        <v>34.152220921129107</v>
      </c>
      <c r="P10" s="376">
        <v>36.126962597363317</v>
      </c>
      <c r="Q10" s="372">
        <v>38.101704273597534</v>
      </c>
      <c r="R10" s="375">
        <v>39.978856971645754</v>
      </c>
      <c r="S10" s="372">
        <v>41.856009669693982</v>
      </c>
      <c r="T10" s="376">
        <v>43.114640313131758</v>
      </c>
      <c r="U10" s="372">
        <v>44.373270956569534</v>
      </c>
    </row>
    <row r="11" spans="1:21" ht="14.4" x14ac:dyDescent="0.3">
      <c r="A11" s="360" t="s">
        <v>210</v>
      </c>
      <c r="B11" s="361">
        <v>25.27</v>
      </c>
      <c r="C11" s="361">
        <v>30.665406454377155</v>
      </c>
      <c r="D11" s="361">
        <v>34.152220921129107</v>
      </c>
      <c r="E11" s="361">
        <v>38.101704273597534</v>
      </c>
      <c r="F11" s="361">
        <v>41.856009669693982</v>
      </c>
      <c r="G11" s="362">
        <v>44.373270956569534</v>
      </c>
      <c r="J11" s="371" t="s">
        <v>211</v>
      </c>
      <c r="K11" s="372">
        <v>1.1599999999999999</v>
      </c>
      <c r="L11" s="376">
        <v>1.7399999999999998</v>
      </c>
      <c r="M11" s="372">
        <v>2.3199999999999998</v>
      </c>
      <c r="N11" s="376">
        <v>2.5099999999999998</v>
      </c>
      <c r="O11" s="372">
        <v>2.7</v>
      </c>
      <c r="P11" s="376">
        <v>2.8650000000000002</v>
      </c>
      <c r="Q11" s="372">
        <v>3.03</v>
      </c>
      <c r="R11" s="375">
        <v>3.2050000000000001</v>
      </c>
      <c r="S11" s="372">
        <v>3.38</v>
      </c>
      <c r="T11" s="376">
        <v>3.54</v>
      </c>
      <c r="U11" s="372">
        <v>3.7</v>
      </c>
    </row>
    <row r="12" spans="1:21" ht="14.4" x14ac:dyDescent="0.3">
      <c r="A12" s="360" t="s">
        <v>211</v>
      </c>
      <c r="B12" s="361">
        <v>1.1599999999999999</v>
      </c>
      <c r="C12" s="361">
        <v>2.3199999999999998</v>
      </c>
      <c r="D12" s="361">
        <v>2.7</v>
      </c>
      <c r="E12" s="361">
        <v>3.03</v>
      </c>
      <c r="F12" s="361">
        <v>3.38</v>
      </c>
      <c r="G12" s="362">
        <v>3.7</v>
      </c>
      <c r="J12" s="371" t="s">
        <v>212</v>
      </c>
      <c r="K12" s="372">
        <v>1.98</v>
      </c>
      <c r="L12" s="376">
        <v>3.335</v>
      </c>
      <c r="M12" s="372">
        <v>4.6900000000000004</v>
      </c>
      <c r="N12" s="376">
        <v>5.2050000000000001</v>
      </c>
      <c r="O12" s="372">
        <v>5.72</v>
      </c>
      <c r="P12" s="376">
        <v>6.23</v>
      </c>
      <c r="Q12" s="372">
        <v>6.74</v>
      </c>
      <c r="R12" s="375">
        <v>7.24</v>
      </c>
      <c r="S12" s="372">
        <v>7.74</v>
      </c>
      <c r="T12" s="376">
        <v>8.26</v>
      </c>
      <c r="U12" s="372">
        <v>8.7799999999999994</v>
      </c>
    </row>
    <row r="13" spans="1:21" ht="14.4" x14ac:dyDescent="0.3">
      <c r="A13" s="360" t="s">
        <v>212</v>
      </c>
      <c r="B13" s="361">
        <v>1.98</v>
      </c>
      <c r="C13" s="361">
        <v>4.6900000000000004</v>
      </c>
      <c r="D13" s="361">
        <v>5.72</v>
      </c>
      <c r="E13" s="361">
        <v>6.74</v>
      </c>
      <c r="F13" s="361">
        <v>7.74</v>
      </c>
      <c r="G13" s="362">
        <v>8.7799999999999994</v>
      </c>
      <c r="J13" s="371" t="s">
        <v>213</v>
      </c>
      <c r="K13" s="372">
        <v>0.02</v>
      </c>
      <c r="L13" s="376">
        <v>0.36</v>
      </c>
      <c r="M13" s="372">
        <v>0.7</v>
      </c>
      <c r="N13" s="376">
        <v>1.145</v>
      </c>
      <c r="O13" s="372">
        <v>1.59</v>
      </c>
      <c r="P13" s="376">
        <v>2.0049999999999999</v>
      </c>
      <c r="Q13" s="372">
        <v>2.42</v>
      </c>
      <c r="R13" s="375">
        <v>2.81</v>
      </c>
      <c r="S13" s="372">
        <v>3.2</v>
      </c>
      <c r="T13" s="376">
        <v>3.56</v>
      </c>
      <c r="U13" s="372">
        <v>3.92</v>
      </c>
    </row>
    <row r="14" spans="1:21" ht="14.4" x14ac:dyDescent="0.3">
      <c r="A14" s="360" t="s">
        <v>213</v>
      </c>
      <c r="B14" s="361">
        <v>0.02</v>
      </c>
      <c r="C14" s="361">
        <v>0.7</v>
      </c>
      <c r="D14" s="361">
        <v>1.59</v>
      </c>
      <c r="E14" s="361">
        <v>2.42</v>
      </c>
      <c r="F14" s="361">
        <v>3.2</v>
      </c>
      <c r="G14" s="362">
        <v>3.92</v>
      </c>
      <c r="J14" s="371" t="s">
        <v>214</v>
      </c>
      <c r="K14" s="372">
        <v>7.86</v>
      </c>
      <c r="L14" s="376">
        <v>8.09</v>
      </c>
      <c r="M14" s="372">
        <v>8.32</v>
      </c>
      <c r="N14" s="376">
        <v>9</v>
      </c>
      <c r="O14" s="372">
        <v>9.68</v>
      </c>
      <c r="P14" s="376">
        <v>10.234999999999999</v>
      </c>
      <c r="Q14" s="372">
        <v>10.79</v>
      </c>
      <c r="R14" s="375">
        <v>11.324999999999999</v>
      </c>
      <c r="S14" s="372">
        <v>11.86</v>
      </c>
      <c r="T14" s="376">
        <v>12.385</v>
      </c>
      <c r="U14" s="372">
        <v>12.91</v>
      </c>
    </row>
    <row r="15" spans="1:21" ht="14.4" x14ac:dyDescent="0.3">
      <c r="A15" s="360" t="s">
        <v>214</v>
      </c>
      <c r="B15" s="361">
        <v>7.86</v>
      </c>
      <c r="C15" s="361">
        <v>8.32</v>
      </c>
      <c r="D15" s="361">
        <v>9.68</v>
      </c>
      <c r="E15" s="361">
        <v>10.79</v>
      </c>
      <c r="F15" s="361">
        <v>11.86</v>
      </c>
      <c r="G15" s="362">
        <v>12.91</v>
      </c>
      <c r="J15" s="371" t="s">
        <v>215</v>
      </c>
      <c r="K15" s="372">
        <v>0.62</v>
      </c>
      <c r="L15" s="376">
        <v>1.98</v>
      </c>
      <c r="M15" s="372">
        <v>3.34</v>
      </c>
      <c r="N15" s="376">
        <v>5.5549999999999997</v>
      </c>
      <c r="O15" s="372">
        <v>7.77</v>
      </c>
      <c r="P15" s="376">
        <v>8.93</v>
      </c>
      <c r="Q15" s="372">
        <v>10.09</v>
      </c>
      <c r="R15" s="375">
        <v>10.445</v>
      </c>
      <c r="S15" s="372">
        <v>10.8</v>
      </c>
      <c r="T15" s="376">
        <v>11.280000000000001</v>
      </c>
      <c r="U15" s="372">
        <v>11.76</v>
      </c>
    </row>
    <row r="16" spans="1:21" ht="14.4" x14ac:dyDescent="0.3">
      <c r="A16" s="360" t="s">
        <v>215</v>
      </c>
      <c r="B16" s="361">
        <v>0.62</v>
      </c>
      <c r="C16" s="361">
        <v>3.34</v>
      </c>
      <c r="D16" s="361">
        <v>7.77</v>
      </c>
      <c r="E16" s="361">
        <v>10.09</v>
      </c>
      <c r="F16" s="361">
        <v>10.8</v>
      </c>
      <c r="G16" s="362">
        <v>11.76</v>
      </c>
      <c r="J16" s="371" t="s">
        <v>216</v>
      </c>
      <c r="K16" s="372">
        <v>52</v>
      </c>
      <c r="L16" s="376">
        <v>60.95</v>
      </c>
      <c r="M16" s="372">
        <v>69.900000000000006</v>
      </c>
      <c r="N16" s="376">
        <v>76.150000000000006</v>
      </c>
      <c r="O16" s="372">
        <v>82.4</v>
      </c>
      <c r="P16" s="376">
        <v>87.35</v>
      </c>
      <c r="Q16" s="372">
        <v>92.3</v>
      </c>
      <c r="R16" s="375">
        <v>97.5</v>
      </c>
      <c r="S16" s="372">
        <v>102.7</v>
      </c>
      <c r="T16" s="376">
        <v>108.85</v>
      </c>
      <c r="U16" s="372">
        <v>115</v>
      </c>
    </row>
    <row r="17" spans="1:21" ht="14.4" x14ac:dyDescent="0.3">
      <c r="A17" s="360" t="s">
        <v>216</v>
      </c>
      <c r="B17" s="361">
        <v>52</v>
      </c>
      <c r="C17" s="361">
        <v>69.900000000000006</v>
      </c>
      <c r="D17" s="361">
        <v>82.4</v>
      </c>
      <c r="E17" s="361">
        <v>92.3</v>
      </c>
      <c r="F17" s="361">
        <v>102.7</v>
      </c>
      <c r="G17" s="362">
        <v>115</v>
      </c>
      <c r="J17" s="371" t="s">
        <v>217</v>
      </c>
      <c r="K17" s="372">
        <v>6.52</v>
      </c>
      <c r="L17" s="376">
        <v>7.3149999999999995</v>
      </c>
      <c r="M17" s="372">
        <v>8.11</v>
      </c>
      <c r="N17" s="376">
        <v>9.7850000000000001</v>
      </c>
      <c r="O17" s="372">
        <v>11.46</v>
      </c>
      <c r="P17" s="376">
        <v>13.335000000000001</v>
      </c>
      <c r="Q17" s="372">
        <v>15.21</v>
      </c>
      <c r="R17" s="375">
        <v>17.815000000000001</v>
      </c>
      <c r="S17" s="372">
        <v>20.420000000000002</v>
      </c>
      <c r="T17" s="376">
        <v>22.605</v>
      </c>
      <c r="U17" s="372">
        <v>24.79</v>
      </c>
    </row>
    <row r="18" spans="1:21" ht="15" thickBot="1" x14ac:dyDescent="0.35">
      <c r="A18" s="360" t="s">
        <v>217</v>
      </c>
      <c r="B18" s="361">
        <v>6.52</v>
      </c>
      <c r="C18" s="361">
        <v>8.11</v>
      </c>
      <c r="D18" s="361">
        <v>11.46</v>
      </c>
      <c r="E18" s="361">
        <v>15.21</v>
      </c>
      <c r="F18" s="361">
        <v>20.420000000000002</v>
      </c>
      <c r="G18" s="362">
        <v>24.79</v>
      </c>
      <c r="J18" s="368" t="s">
        <v>332</v>
      </c>
      <c r="K18" s="372">
        <v>118.28999999999998</v>
      </c>
      <c r="L18" s="372">
        <v>138.93770322718859</v>
      </c>
      <c r="M18" s="372">
        <v>162.27540645437716</v>
      </c>
      <c r="N18" s="372">
        <v>182.07381368775313</v>
      </c>
      <c r="O18" s="372">
        <v>201.0322209211291</v>
      </c>
      <c r="P18" s="372">
        <v>218.0069625973633</v>
      </c>
      <c r="Q18" s="372">
        <v>234.56170427359754</v>
      </c>
      <c r="R18" s="377">
        <v>249.12385697164575</v>
      </c>
      <c r="S18" s="372">
        <v>263.68600966969399</v>
      </c>
      <c r="T18" s="372">
        <v>277.62464031313175</v>
      </c>
      <c r="U18" s="372">
        <v>291.56327095656957</v>
      </c>
    </row>
    <row r="19" spans="1:21" ht="15" thickBot="1" x14ac:dyDescent="0.35">
      <c r="A19" s="366" t="s">
        <v>332</v>
      </c>
      <c r="B19" s="367">
        <f t="shared" ref="B19:G19" si="0">SUM(B6:B18)</f>
        <v>118.28999999999998</v>
      </c>
      <c r="C19" s="367">
        <f t="shared" si="0"/>
        <v>162.27540645437716</v>
      </c>
      <c r="D19" s="367">
        <f t="shared" si="0"/>
        <v>201.0322209211291</v>
      </c>
      <c r="E19" s="367">
        <f t="shared" si="0"/>
        <v>234.56170427359754</v>
      </c>
      <c r="F19" s="367">
        <f t="shared" si="0"/>
        <v>263.68600966969399</v>
      </c>
      <c r="G19" s="367">
        <f t="shared" si="0"/>
        <v>291.56327095656957</v>
      </c>
    </row>
    <row r="22" spans="1:21" ht="13.8" thickBot="1" x14ac:dyDescent="0.3">
      <c r="A22" s="178" t="s">
        <v>434</v>
      </c>
      <c r="J22" t="s">
        <v>220</v>
      </c>
    </row>
    <row r="23" spans="1:21" ht="15" thickBot="1" x14ac:dyDescent="0.35">
      <c r="A23" s="255" t="s">
        <v>206</v>
      </c>
      <c r="B23" s="256">
        <v>2010</v>
      </c>
      <c r="C23" s="257">
        <v>2020</v>
      </c>
      <c r="D23" s="257">
        <v>2030</v>
      </c>
      <c r="E23" s="257">
        <v>2040</v>
      </c>
      <c r="F23" s="257">
        <v>2050</v>
      </c>
      <c r="G23" s="258">
        <v>2060</v>
      </c>
      <c r="K23">
        <v>2010</v>
      </c>
      <c r="L23" s="259">
        <v>2015</v>
      </c>
      <c r="M23" s="260">
        <v>2020</v>
      </c>
      <c r="N23" s="261">
        <v>2025</v>
      </c>
      <c r="O23" s="260">
        <v>2030</v>
      </c>
      <c r="P23" s="261">
        <v>2035</v>
      </c>
      <c r="Q23" s="260">
        <v>2040</v>
      </c>
      <c r="R23" s="261">
        <v>2045</v>
      </c>
      <c r="S23">
        <v>2050</v>
      </c>
      <c r="T23" s="259">
        <v>2055</v>
      </c>
      <c r="U23">
        <v>2060</v>
      </c>
    </row>
    <row r="24" spans="1:21" ht="14.4" x14ac:dyDescent="0.3">
      <c r="A24" s="262" t="s">
        <v>207</v>
      </c>
      <c r="B24" s="263">
        <v>37700</v>
      </c>
      <c r="C24" s="264">
        <v>53100</v>
      </c>
      <c r="D24" s="264">
        <v>74400</v>
      </c>
      <c r="E24" s="264">
        <v>100500</v>
      </c>
      <c r="F24" s="264">
        <v>109200</v>
      </c>
      <c r="G24" s="265">
        <v>112200</v>
      </c>
      <c r="J24" s="262" t="s">
        <v>207</v>
      </c>
      <c r="K24" s="266">
        <v>37700</v>
      </c>
      <c r="L24" s="267">
        <v>41400</v>
      </c>
      <c r="M24" s="268">
        <v>53100</v>
      </c>
      <c r="N24" s="267">
        <v>63000</v>
      </c>
      <c r="O24" s="268">
        <v>74400</v>
      </c>
      <c r="P24" s="267">
        <v>87400</v>
      </c>
      <c r="Q24" s="268">
        <v>100500</v>
      </c>
      <c r="R24" s="261">
        <v>104850</v>
      </c>
      <c r="S24" s="266">
        <v>109200</v>
      </c>
      <c r="T24" s="259">
        <v>110700</v>
      </c>
      <c r="U24" s="266">
        <v>112200</v>
      </c>
    </row>
    <row r="25" spans="1:21" ht="14.4" x14ac:dyDescent="0.3">
      <c r="A25" s="269" t="s">
        <v>208</v>
      </c>
      <c r="B25" s="270">
        <v>145000</v>
      </c>
      <c r="C25" s="271">
        <v>176400</v>
      </c>
      <c r="D25" s="271">
        <v>208100</v>
      </c>
      <c r="E25" s="271">
        <v>230700</v>
      </c>
      <c r="F25" s="271">
        <v>247900</v>
      </c>
      <c r="G25" s="272">
        <v>248400</v>
      </c>
      <c r="J25" s="269" t="s">
        <v>208</v>
      </c>
      <c r="K25" s="266">
        <v>145000</v>
      </c>
      <c r="L25" s="267">
        <v>159800</v>
      </c>
      <c r="M25" s="268">
        <v>176400</v>
      </c>
      <c r="N25" s="267">
        <v>193200</v>
      </c>
      <c r="O25" s="268">
        <v>208100</v>
      </c>
      <c r="P25" s="267">
        <v>222300</v>
      </c>
      <c r="Q25" s="268">
        <v>230700</v>
      </c>
      <c r="R25" s="261">
        <v>239300</v>
      </c>
      <c r="S25" s="266">
        <v>247900</v>
      </c>
      <c r="T25" s="259">
        <v>248150</v>
      </c>
      <c r="U25" s="266">
        <v>248400</v>
      </c>
    </row>
    <row r="26" spans="1:21" ht="14.4" x14ac:dyDescent="0.3">
      <c r="A26" s="269" t="s">
        <v>209</v>
      </c>
      <c r="B26" s="270">
        <v>10200</v>
      </c>
      <c r="C26" s="271">
        <v>25900</v>
      </c>
      <c r="D26" s="271">
        <v>41600</v>
      </c>
      <c r="E26" s="271">
        <v>57300</v>
      </c>
      <c r="F26" s="271">
        <v>73400</v>
      </c>
      <c r="G26" s="272">
        <v>94000</v>
      </c>
      <c r="J26" s="269" t="s">
        <v>209</v>
      </c>
      <c r="K26" s="266">
        <v>10200</v>
      </c>
      <c r="L26" s="261">
        <v>18050</v>
      </c>
      <c r="M26" s="268">
        <v>25900</v>
      </c>
      <c r="N26" s="261">
        <v>33750</v>
      </c>
      <c r="O26" s="268">
        <v>41600</v>
      </c>
      <c r="P26" s="261">
        <v>49450</v>
      </c>
      <c r="Q26" s="268">
        <v>57300</v>
      </c>
      <c r="R26" s="261">
        <v>65350</v>
      </c>
      <c r="S26" s="266">
        <v>73400</v>
      </c>
      <c r="T26" s="259">
        <v>83700</v>
      </c>
      <c r="U26" s="266">
        <v>94000</v>
      </c>
    </row>
    <row r="27" spans="1:21" ht="14.4" x14ac:dyDescent="0.3">
      <c r="A27" s="269" t="s">
        <v>210</v>
      </c>
      <c r="B27" s="270">
        <v>227100</v>
      </c>
      <c r="C27" s="271">
        <v>286400</v>
      </c>
      <c r="D27" s="271">
        <v>329400</v>
      </c>
      <c r="E27" s="271">
        <v>372400</v>
      </c>
      <c r="F27" s="271">
        <v>415400</v>
      </c>
      <c r="G27" s="272">
        <v>458400</v>
      </c>
      <c r="J27" s="269" t="s">
        <v>210</v>
      </c>
      <c r="K27" s="266">
        <v>227100</v>
      </c>
      <c r="L27" s="259">
        <v>256750</v>
      </c>
      <c r="M27" s="268">
        <v>286400</v>
      </c>
      <c r="N27" s="261">
        <v>307900</v>
      </c>
      <c r="O27" s="268">
        <v>329400</v>
      </c>
      <c r="P27" s="261">
        <v>350900</v>
      </c>
      <c r="Q27" s="268">
        <v>372400</v>
      </c>
      <c r="R27" s="261">
        <v>393900</v>
      </c>
      <c r="S27" s="266">
        <v>415400</v>
      </c>
      <c r="T27" s="259">
        <v>436900</v>
      </c>
      <c r="U27" s="266">
        <v>458400</v>
      </c>
    </row>
    <row r="28" spans="1:21" ht="14.4" x14ac:dyDescent="0.3">
      <c r="A28" s="269" t="s">
        <v>211</v>
      </c>
      <c r="B28" s="270">
        <v>14000</v>
      </c>
      <c r="C28" s="271">
        <v>16800</v>
      </c>
      <c r="D28" s="271">
        <v>20100</v>
      </c>
      <c r="E28" s="271">
        <v>24200</v>
      </c>
      <c r="F28" s="271">
        <v>29000</v>
      </c>
      <c r="G28" s="272">
        <v>33800</v>
      </c>
      <c r="J28" s="269" t="s">
        <v>211</v>
      </c>
      <c r="K28" s="266">
        <v>14000</v>
      </c>
      <c r="L28" s="259">
        <v>15400</v>
      </c>
      <c r="M28" s="268">
        <v>16800</v>
      </c>
      <c r="N28" s="261">
        <v>18450</v>
      </c>
      <c r="O28" s="268">
        <v>20100</v>
      </c>
      <c r="P28" s="261">
        <v>22150</v>
      </c>
      <c r="Q28" s="268">
        <v>24200</v>
      </c>
      <c r="R28" s="261">
        <v>26600</v>
      </c>
      <c r="S28" s="266">
        <v>29000</v>
      </c>
      <c r="T28" s="259">
        <v>31400</v>
      </c>
      <c r="U28" s="266">
        <v>33800</v>
      </c>
    </row>
    <row r="29" spans="1:21" ht="14.4" x14ac:dyDescent="0.3">
      <c r="A29" s="269" t="s">
        <v>212</v>
      </c>
      <c r="B29" s="270">
        <v>24700</v>
      </c>
      <c r="C29" s="271">
        <v>46700</v>
      </c>
      <c r="D29" s="271">
        <v>61900</v>
      </c>
      <c r="E29" s="271">
        <v>74800</v>
      </c>
      <c r="F29" s="271">
        <v>89000</v>
      </c>
      <c r="G29" s="272">
        <v>103300</v>
      </c>
      <c r="J29" s="269" t="s">
        <v>212</v>
      </c>
      <c r="K29" s="266">
        <v>24700</v>
      </c>
      <c r="L29" s="259">
        <v>35700</v>
      </c>
      <c r="M29" s="266">
        <v>46700</v>
      </c>
      <c r="N29" s="259">
        <v>54300</v>
      </c>
      <c r="O29" s="266">
        <v>61900</v>
      </c>
      <c r="P29" s="259">
        <v>68350</v>
      </c>
      <c r="Q29" s="266">
        <v>74800</v>
      </c>
      <c r="R29" s="259">
        <v>81900</v>
      </c>
      <c r="S29" s="266">
        <v>89000</v>
      </c>
      <c r="T29" s="259">
        <v>96150</v>
      </c>
      <c r="U29" s="266">
        <v>103300</v>
      </c>
    </row>
    <row r="30" spans="1:21" ht="14.4" x14ac:dyDescent="0.3">
      <c r="A30" s="269" t="s">
        <v>213</v>
      </c>
      <c r="B30" s="270">
        <v>100</v>
      </c>
      <c r="C30" s="271">
        <v>4000</v>
      </c>
      <c r="D30" s="271">
        <v>9300</v>
      </c>
      <c r="E30" s="271">
        <v>14500</v>
      </c>
      <c r="F30" s="271">
        <v>19800</v>
      </c>
      <c r="G30" s="272">
        <v>25100</v>
      </c>
      <c r="J30" s="269" t="s">
        <v>213</v>
      </c>
      <c r="K30" s="266">
        <v>100</v>
      </c>
      <c r="L30" s="259">
        <v>2050</v>
      </c>
      <c r="M30" s="266">
        <v>4000</v>
      </c>
      <c r="N30" s="259">
        <v>6650</v>
      </c>
      <c r="O30" s="266">
        <v>9300</v>
      </c>
      <c r="P30" s="259">
        <v>11900</v>
      </c>
      <c r="Q30" s="266">
        <v>14500</v>
      </c>
      <c r="R30" s="259">
        <v>17150</v>
      </c>
      <c r="S30" s="266">
        <v>19800</v>
      </c>
      <c r="T30" s="259">
        <v>22450</v>
      </c>
      <c r="U30" s="266">
        <v>25100</v>
      </c>
    </row>
    <row r="31" spans="1:21" ht="14.4" x14ac:dyDescent="0.3">
      <c r="A31" s="269" t="s">
        <v>214</v>
      </c>
      <c r="B31" s="270">
        <v>81000</v>
      </c>
      <c r="C31" s="271">
        <v>94300</v>
      </c>
      <c r="D31" s="271">
        <v>108600</v>
      </c>
      <c r="E31" s="271">
        <v>122800</v>
      </c>
      <c r="F31" s="271">
        <v>137100</v>
      </c>
      <c r="G31" s="272">
        <v>151300</v>
      </c>
      <c r="J31" s="269" t="s">
        <v>214</v>
      </c>
      <c r="K31" s="266">
        <v>81000</v>
      </c>
      <c r="L31" s="259">
        <v>87650</v>
      </c>
      <c r="M31" s="266">
        <v>94300</v>
      </c>
      <c r="N31" s="259">
        <v>101450</v>
      </c>
      <c r="O31" s="266">
        <v>108600</v>
      </c>
      <c r="P31" s="259">
        <v>115700</v>
      </c>
      <c r="Q31" s="266">
        <v>122800</v>
      </c>
      <c r="R31" s="259">
        <v>129950</v>
      </c>
      <c r="S31" s="266">
        <v>137100</v>
      </c>
      <c r="T31" s="259">
        <v>144200</v>
      </c>
      <c r="U31" s="266">
        <v>151300</v>
      </c>
    </row>
    <row r="32" spans="1:21" ht="14.4" x14ac:dyDescent="0.3">
      <c r="A32" s="269" t="s">
        <v>215</v>
      </c>
      <c r="B32" s="273">
        <v>3700</v>
      </c>
      <c r="C32" s="274">
        <v>24000</v>
      </c>
      <c r="D32" s="274">
        <v>58600</v>
      </c>
      <c r="E32" s="274">
        <v>79900</v>
      </c>
      <c r="F32" s="274">
        <v>87100</v>
      </c>
      <c r="G32" s="275">
        <v>96800</v>
      </c>
      <c r="J32" s="269" t="s">
        <v>215</v>
      </c>
      <c r="K32" s="266">
        <v>3700</v>
      </c>
      <c r="L32" s="259">
        <v>13850</v>
      </c>
      <c r="M32" s="266">
        <v>24000</v>
      </c>
      <c r="N32" s="259">
        <v>41300</v>
      </c>
      <c r="O32" s="266">
        <v>58600</v>
      </c>
      <c r="P32" s="259">
        <v>69250</v>
      </c>
      <c r="Q32" s="266">
        <v>79900</v>
      </c>
      <c r="R32" s="259">
        <v>83500</v>
      </c>
      <c r="S32" s="266">
        <v>87100</v>
      </c>
      <c r="T32" s="259">
        <v>91950</v>
      </c>
      <c r="U32" s="266">
        <v>96800</v>
      </c>
    </row>
    <row r="33" spans="1:26" ht="14.4" x14ac:dyDescent="0.3">
      <c r="A33" s="269" t="s">
        <v>216</v>
      </c>
      <c r="B33" s="270">
        <v>483300</v>
      </c>
      <c r="C33" s="271">
        <v>638500</v>
      </c>
      <c r="D33" s="271">
        <v>799100</v>
      </c>
      <c r="E33" s="271">
        <v>963200</v>
      </c>
      <c r="F33" s="274">
        <v>1134200</v>
      </c>
      <c r="G33" s="275">
        <v>1316200</v>
      </c>
      <c r="J33" s="269" t="s">
        <v>216</v>
      </c>
      <c r="K33" s="266">
        <v>483300</v>
      </c>
      <c r="L33" s="259">
        <v>560900</v>
      </c>
      <c r="M33" s="266">
        <v>638500</v>
      </c>
      <c r="N33" s="259">
        <v>718800</v>
      </c>
      <c r="O33" s="266">
        <v>799100</v>
      </c>
      <c r="P33" s="259">
        <v>881150</v>
      </c>
      <c r="Q33" s="266">
        <v>963200</v>
      </c>
      <c r="R33" s="259">
        <v>1048700</v>
      </c>
      <c r="S33" s="266">
        <v>1134200</v>
      </c>
      <c r="T33" s="259">
        <v>1225200</v>
      </c>
      <c r="U33" s="266">
        <v>1316200</v>
      </c>
    </row>
    <row r="34" spans="1:26" ht="14.4" x14ac:dyDescent="0.3">
      <c r="A34" s="269" t="s">
        <v>217</v>
      </c>
      <c r="B34" s="270">
        <v>40900</v>
      </c>
      <c r="C34" s="271">
        <v>56600</v>
      </c>
      <c r="D34" s="271">
        <v>76000</v>
      </c>
      <c r="E34" s="271">
        <v>92200</v>
      </c>
      <c r="F34" s="271">
        <v>111800</v>
      </c>
      <c r="G34" s="272">
        <v>135700</v>
      </c>
      <c r="J34" s="269" t="s">
        <v>217</v>
      </c>
      <c r="K34" s="266">
        <v>40900</v>
      </c>
      <c r="L34" s="259">
        <v>48750</v>
      </c>
      <c r="M34" s="266">
        <v>56600</v>
      </c>
      <c r="N34" s="259">
        <v>66300</v>
      </c>
      <c r="O34" s="266">
        <v>76000</v>
      </c>
      <c r="P34" s="259">
        <v>84100</v>
      </c>
      <c r="Q34" s="266">
        <v>92200</v>
      </c>
      <c r="R34" s="259">
        <v>102000</v>
      </c>
      <c r="S34" s="266">
        <v>111800</v>
      </c>
      <c r="T34" s="259">
        <v>123750</v>
      </c>
      <c r="U34" s="266">
        <v>135700</v>
      </c>
    </row>
    <row r="35" spans="1:26" ht="15" thickBot="1" x14ac:dyDescent="0.35">
      <c r="A35" s="276" t="s">
        <v>218</v>
      </c>
      <c r="B35" s="277">
        <v>0</v>
      </c>
      <c r="C35" s="278">
        <v>0</v>
      </c>
      <c r="D35" s="278">
        <v>0</v>
      </c>
      <c r="E35" s="278">
        <v>0</v>
      </c>
      <c r="F35" s="278">
        <v>0</v>
      </c>
      <c r="G35" s="279">
        <v>0</v>
      </c>
      <c r="J35" s="276" t="s">
        <v>218</v>
      </c>
      <c r="K35" s="266">
        <v>0</v>
      </c>
      <c r="L35" s="259">
        <v>0</v>
      </c>
      <c r="M35" s="266">
        <v>0</v>
      </c>
      <c r="N35" s="259">
        <v>0</v>
      </c>
      <c r="O35" s="266">
        <v>0</v>
      </c>
      <c r="P35" s="259">
        <v>0</v>
      </c>
      <c r="Q35" s="266">
        <v>0</v>
      </c>
      <c r="R35" s="259">
        <v>0</v>
      </c>
      <c r="S35" s="266">
        <v>0</v>
      </c>
      <c r="T35" s="259">
        <v>0</v>
      </c>
      <c r="U35" s="266">
        <v>0</v>
      </c>
    </row>
    <row r="36" spans="1:26" ht="14.4" thickTop="1" thickBot="1" x14ac:dyDescent="0.3">
      <c r="A36" s="280" t="s">
        <v>219</v>
      </c>
      <c r="B36" s="281">
        <f>SUM(B24:B35)</f>
        <v>1067700</v>
      </c>
      <c r="C36" s="281">
        <f t="shared" ref="C36:G36" si="1">SUM(C24:C35)</f>
        <v>1422700</v>
      </c>
      <c r="D36" s="281">
        <f t="shared" si="1"/>
        <v>1787100</v>
      </c>
      <c r="E36" s="281">
        <f t="shared" si="1"/>
        <v>2132500</v>
      </c>
      <c r="F36" s="281">
        <f t="shared" si="1"/>
        <v>2453900</v>
      </c>
      <c r="G36" s="281">
        <f t="shared" si="1"/>
        <v>2775200</v>
      </c>
      <c r="J36" t="s">
        <v>219</v>
      </c>
      <c r="K36" s="266">
        <v>1067700</v>
      </c>
      <c r="L36" s="266">
        <v>1240300</v>
      </c>
      <c r="M36" s="266">
        <v>1422700</v>
      </c>
      <c r="N36" s="266">
        <v>1605100</v>
      </c>
      <c r="O36" s="266">
        <v>1787100</v>
      </c>
      <c r="P36" s="266">
        <v>1962650</v>
      </c>
      <c r="Q36" s="266">
        <v>2132500</v>
      </c>
      <c r="R36" s="266">
        <v>2293200</v>
      </c>
      <c r="S36" s="266">
        <v>2453900</v>
      </c>
      <c r="T36" s="266">
        <v>2614550</v>
      </c>
      <c r="U36" s="266">
        <v>2775200</v>
      </c>
    </row>
    <row r="40" spans="1:26" x14ac:dyDescent="0.25">
      <c r="A40" s="299" t="s">
        <v>150</v>
      </c>
      <c r="B40" s="334"/>
      <c r="C40" s="334"/>
      <c r="D40" s="334"/>
      <c r="E40" s="334"/>
      <c r="F40" s="334"/>
      <c r="G40" s="334"/>
      <c r="H40" s="334"/>
      <c r="I40" s="334"/>
      <c r="J40" s="334"/>
      <c r="K40" s="334"/>
      <c r="L40" s="334"/>
      <c r="M40" s="334"/>
      <c r="N40" s="334"/>
      <c r="O40" s="334"/>
      <c r="P40" s="334"/>
      <c r="Q40" s="334"/>
      <c r="R40" s="334"/>
      <c r="S40" s="334"/>
      <c r="T40" s="334"/>
      <c r="U40" s="334"/>
      <c r="V40" s="334"/>
      <c r="W40" s="334"/>
      <c r="X40" s="334"/>
      <c r="Y40" s="334"/>
      <c r="Z40" s="334"/>
    </row>
    <row r="41" spans="1:26" x14ac:dyDescent="0.25">
      <c r="A41" s="179" t="s">
        <v>349</v>
      </c>
    </row>
    <row r="42" spans="1:26" ht="43.2" x14ac:dyDescent="0.3">
      <c r="A42" s="378" t="s">
        <v>329</v>
      </c>
      <c r="B42" s="379" t="s">
        <v>333</v>
      </c>
      <c r="C42" s="379" t="s">
        <v>232</v>
      </c>
      <c r="D42" s="379" t="s">
        <v>16</v>
      </c>
      <c r="E42" s="379" t="s">
        <v>334</v>
      </c>
      <c r="F42" s="379" t="s">
        <v>159</v>
      </c>
      <c r="G42" s="380" t="s">
        <v>335</v>
      </c>
    </row>
    <row r="43" spans="1:26" ht="14.4" x14ac:dyDescent="0.3">
      <c r="A43" s="381" t="s">
        <v>207</v>
      </c>
      <c r="B43" s="382" t="s">
        <v>336</v>
      </c>
      <c r="C43" s="383" t="s">
        <v>253</v>
      </c>
      <c r="D43" s="397" t="s">
        <v>171</v>
      </c>
      <c r="E43" s="384" t="s">
        <v>164</v>
      </c>
      <c r="F43" s="398" t="s">
        <v>350</v>
      </c>
      <c r="G43" s="385">
        <v>8.5</v>
      </c>
    </row>
    <row r="44" spans="1:26" ht="14.4" x14ac:dyDescent="0.3">
      <c r="A44" s="381" t="s">
        <v>330</v>
      </c>
      <c r="B44" s="382" t="s">
        <v>336</v>
      </c>
      <c r="C44" s="383" t="s">
        <v>253</v>
      </c>
      <c r="D44" s="397" t="s">
        <v>171</v>
      </c>
      <c r="E44" s="384" t="s">
        <v>164</v>
      </c>
      <c r="F44" s="398" t="s">
        <v>350</v>
      </c>
      <c r="G44" s="385">
        <v>23.5</v>
      </c>
    </row>
    <row r="45" spans="1:26" ht="14.4" x14ac:dyDescent="0.3">
      <c r="A45" s="381" t="s">
        <v>331</v>
      </c>
      <c r="B45" s="382" t="s">
        <v>336</v>
      </c>
      <c r="C45" s="383" t="s">
        <v>253</v>
      </c>
      <c r="D45" s="397" t="s">
        <v>171</v>
      </c>
      <c r="E45" s="384" t="s">
        <v>164</v>
      </c>
      <c r="F45" s="398" t="s">
        <v>350</v>
      </c>
      <c r="G45" s="385">
        <v>3.5</v>
      </c>
    </row>
    <row r="46" spans="1:26" ht="14.4" x14ac:dyDescent="0.3">
      <c r="A46" s="381" t="s">
        <v>218</v>
      </c>
      <c r="B46" s="382" t="s">
        <v>336</v>
      </c>
      <c r="C46" s="383" t="s">
        <v>253</v>
      </c>
      <c r="D46" s="397" t="s">
        <v>171</v>
      </c>
      <c r="E46" s="384" t="s">
        <v>164</v>
      </c>
      <c r="F46" s="398" t="s">
        <v>350</v>
      </c>
      <c r="G46" s="385">
        <v>3.5</v>
      </c>
    </row>
    <row r="47" spans="1:26" ht="14.4" x14ac:dyDescent="0.3">
      <c r="A47" s="387" t="s">
        <v>209</v>
      </c>
      <c r="B47" s="382" t="s">
        <v>336</v>
      </c>
      <c r="C47" s="383" t="s">
        <v>253</v>
      </c>
      <c r="D47" s="397" t="s">
        <v>171</v>
      </c>
      <c r="E47" s="384" t="s">
        <v>164</v>
      </c>
      <c r="F47" s="398" t="s">
        <v>350</v>
      </c>
      <c r="G47" s="385">
        <v>6</v>
      </c>
    </row>
    <row r="48" spans="1:26" ht="14.4" x14ac:dyDescent="0.3">
      <c r="A48" s="388" t="s">
        <v>210</v>
      </c>
      <c r="B48" s="382" t="s">
        <v>336</v>
      </c>
      <c r="C48" s="383" t="s">
        <v>253</v>
      </c>
      <c r="D48" s="397" t="s">
        <v>171</v>
      </c>
      <c r="E48" s="384" t="s">
        <v>164</v>
      </c>
      <c r="F48" s="398" t="s">
        <v>350</v>
      </c>
      <c r="G48" s="385">
        <v>10</v>
      </c>
    </row>
    <row r="49" spans="1:26" ht="27" x14ac:dyDescent="0.3">
      <c r="A49" s="389"/>
      <c r="B49" s="382" t="s">
        <v>337</v>
      </c>
      <c r="C49" s="383" t="s">
        <v>338</v>
      </c>
      <c r="D49" s="397" t="s">
        <v>171</v>
      </c>
      <c r="E49" s="384" t="s">
        <v>167</v>
      </c>
      <c r="F49" s="384" t="s">
        <v>356</v>
      </c>
      <c r="G49" s="385">
        <v>28.9</v>
      </c>
    </row>
    <row r="50" spans="1:26" ht="27" x14ac:dyDescent="0.3">
      <c r="A50" s="389" t="s">
        <v>211</v>
      </c>
      <c r="B50" s="382" t="s">
        <v>339</v>
      </c>
      <c r="C50" s="383" t="s">
        <v>338</v>
      </c>
      <c r="D50" s="397" t="s">
        <v>171</v>
      </c>
      <c r="E50" s="384" t="s">
        <v>167</v>
      </c>
      <c r="F50" s="399" t="s">
        <v>358</v>
      </c>
      <c r="G50" s="385">
        <v>2.6</v>
      </c>
    </row>
    <row r="51" spans="1:26" ht="14.4" x14ac:dyDescent="0.3">
      <c r="A51" s="388" t="s">
        <v>212</v>
      </c>
      <c r="B51" s="390" t="s">
        <v>340</v>
      </c>
      <c r="C51" s="383" t="s">
        <v>253</v>
      </c>
      <c r="D51" s="397" t="s">
        <v>171</v>
      </c>
      <c r="E51" s="384" t="s">
        <v>164</v>
      </c>
      <c r="F51" s="398" t="s">
        <v>350</v>
      </c>
      <c r="G51" s="386">
        <v>2</v>
      </c>
    </row>
    <row r="52" spans="1:26" ht="14.4" x14ac:dyDescent="0.3">
      <c r="A52" s="388"/>
      <c r="B52" s="382" t="s">
        <v>341</v>
      </c>
      <c r="C52" s="383" t="s">
        <v>252</v>
      </c>
      <c r="D52" s="397" t="s">
        <v>171</v>
      </c>
      <c r="E52" s="384" t="s">
        <v>164</v>
      </c>
      <c r="F52" s="397" t="s">
        <v>357</v>
      </c>
      <c r="G52" s="385">
        <v>6.67</v>
      </c>
    </row>
    <row r="53" spans="1:26" ht="27" x14ac:dyDescent="0.3">
      <c r="A53" s="391" t="s">
        <v>213</v>
      </c>
      <c r="B53" s="392" t="s">
        <v>342</v>
      </c>
      <c r="C53" s="393" t="s">
        <v>252</v>
      </c>
      <c r="D53" s="397" t="s">
        <v>171</v>
      </c>
      <c r="E53" s="384" t="s">
        <v>164</v>
      </c>
      <c r="F53" s="397" t="s">
        <v>357</v>
      </c>
      <c r="G53" s="394">
        <v>0.25</v>
      </c>
    </row>
    <row r="54" spans="1:26" ht="14.4" x14ac:dyDescent="0.3">
      <c r="A54" s="395"/>
      <c r="B54" s="396" t="s">
        <v>340</v>
      </c>
      <c r="C54" s="383" t="s">
        <v>253</v>
      </c>
      <c r="D54" s="397" t="s">
        <v>171</v>
      </c>
      <c r="E54" s="384" t="s">
        <v>164</v>
      </c>
      <c r="F54" s="398" t="s">
        <v>350</v>
      </c>
      <c r="G54" s="386">
        <v>1</v>
      </c>
    </row>
    <row r="55" spans="1:26" ht="14.4" x14ac:dyDescent="0.3">
      <c r="A55" s="388" t="s">
        <v>214</v>
      </c>
      <c r="B55" s="382" t="s">
        <v>336</v>
      </c>
      <c r="C55" s="137" t="s">
        <v>253</v>
      </c>
      <c r="D55" s="397" t="s">
        <v>171</v>
      </c>
      <c r="E55" s="384" t="s">
        <v>164</v>
      </c>
      <c r="F55" s="398" t="s">
        <v>350</v>
      </c>
      <c r="G55" s="385">
        <v>5</v>
      </c>
    </row>
    <row r="56" spans="1:26" ht="27" x14ac:dyDescent="0.3">
      <c r="A56" s="389"/>
      <c r="B56" s="382" t="s">
        <v>343</v>
      </c>
      <c r="C56" s="383" t="s">
        <v>338</v>
      </c>
      <c r="D56" s="397" t="s">
        <v>171</v>
      </c>
      <c r="E56" s="384" t="s">
        <v>164</v>
      </c>
      <c r="F56" s="398" t="s">
        <v>352</v>
      </c>
      <c r="G56" s="385">
        <v>10.5</v>
      </c>
    </row>
    <row r="57" spans="1:26" ht="27" x14ac:dyDescent="0.3">
      <c r="A57" s="389" t="s">
        <v>215</v>
      </c>
      <c r="B57" s="382" t="s">
        <v>344</v>
      </c>
      <c r="C57" s="383" t="s">
        <v>311</v>
      </c>
      <c r="D57" s="397" t="s">
        <v>171</v>
      </c>
      <c r="E57" s="384" t="s">
        <v>164</v>
      </c>
      <c r="F57" s="398" t="s">
        <v>353</v>
      </c>
      <c r="G57" s="385">
        <v>2</v>
      </c>
    </row>
    <row r="58" spans="1:26" ht="27" x14ac:dyDescent="0.3">
      <c r="A58" s="388" t="s">
        <v>216</v>
      </c>
      <c r="B58" s="382" t="s">
        <v>345</v>
      </c>
      <c r="C58" s="383" t="s">
        <v>346</v>
      </c>
      <c r="D58" s="397" t="s">
        <v>171</v>
      </c>
      <c r="E58" s="384" t="s">
        <v>167</v>
      </c>
      <c r="F58" s="398" t="s">
        <v>353</v>
      </c>
      <c r="G58" s="385">
        <v>66.099999999999994</v>
      </c>
    </row>
    <row r="59" spans="1:26" ht="27" x14ac:dyDescent="0.3">
      <c r="A59" s="389"/>
      <c r="B59" s="382" t="s">
        <v>347</v>
      </c>
      <c r="C59" s="383" t="s">
        <v>338</v>
      </c>
      <c r="D59" s="397" t="s">
        <v>171</v>
      </c>
      <c r="E59" s="397" t="s">
        <v>167</v>
      </c>
      <c r="F59" s="398" t="s">
        <v>354</v>
      </c>
      <c r="G59" s="385">
        <v>11.2</v>
      </c>
    </row>
    <row r="60" spans="1:26" ht="27" x14ac:dyDescent="0.3">
      <c r="A60" s="389" t="s">
        <v>217</v>
      </c>
      <c r="B60" s="382" t="s">
        <v>348</v>
      </c>
      <c r="C60" s="383" t="s">
        <v>311</v>
      </c>
      <c r="D60" s="397" t="s">
        <v>171</v>
      </c>
      <c r="E60" s="397" t="s">
        <v>166</v>
      </c>
      <c r="F60" s="398" t="s">
        <v>355</v>
      </c>
      <c r="G60" s="385">
        <v>12</v>
      </c>
    </row>
    <row r="62" spans="1:26" ht="14.4" x14ac:dyDescent="0.3">
      <c r="A62" s="429" t="s">
        <v>378</v>
      </c>
      <c r="B62" s="334"/>
      <c r="C62" s="334"/>
      <c r="D62" s="334"/>
      <c r="E62" s="334"/>
      <c r="F62" s="334"/>
      <c r="G62" s="334"/>
      <c r="H62" s="334"/>
      <c r="I62" s="334"/>
      <c r="J62" s="334"/>
      <c r="K62" s="334"/>
      <c r="L62" s="334"/>
      <c r="M62" s="334"/>
      <c r="N62" s="334"/>
      <c r="O62" s="334"/>
      <c r="P62" s="334"/>
      <c r="Q62" s="334"/>
      <c r="R62" s="334"/>
      <c r="S62" s="334"/>
      <c r="T62" s="334"/>
      <c r="U62" s="334"/>
      <c r="V62" s="334"/>
      <c r="W62" s="334"/>
      <c r="X62" s="334"/>
      <c r="Y62" s="334"/>
      <c r="Z62" s="334"/>
    </row>
    <row r="63" spans="1:26" x14ac:dyDescent="0.25">
      <c r="A63" s="179" t="s">
        <v>405</v>
      </c>
    </row>
    <row r="65" spans="1:12" x14ac:dyDescent="0.25">
      <c r="A65" t="s">
        <v>403</v>
      </c>
      <c r="B65">
        <v>2010</v>
      </c>
      <c r="C65">
        <v>2015</v>
      </c>
      <c r="D65">
        <v>2020</v>
      </c>
      <c r="E65">
        <v>2025</v>
      </c>
      <c r="F65">
        <v>2030</v>
      </c>
      <c r="G65">
        <v>2035</v>
      </c>
      <c r="H65">
        <v>2040</v>
      </c>
      <c r="I65">
        <v>2045</v>
      </c>
      <c r="J65">
        <v>2050</v>
      </c>
      <c r="K65">
        <v>2055</v>
      </c>
      <c r="L65">
        <v>2060</v>
      </c>
    </row>
    <row r="66" spans="1:12" x14ac:dyDescent="0.25">
      <c r="A66" t="s">
        <v>207</v>
      </c>
      <c r="B66">
        <v>0</v>
      </c>
      <c r="C66">
        <v>0</v>
      </c>
      <c r="D66">
        <v>0</v>
      </c>
      <c r="E66">
        <v>0</v>
      </c>
      <c r="F66">
        <v>0</v>
      </c>
      <c r="G66">
        <v>0.30000000000000071</v>
      </c>
      <c r="H66">
        <v>1.4299999999999997</v>
      </c>
      <c r="I66">
        <v>1.9649999999999999</v>
      </c>
      <c r="J66">
        <v>2.5</v>
      </c>
      <c r="K66">
        <v>2.7699999999999996</v>
      </c>
      <c r="L66">
        <v>3.0399999999999991</v>
      </c>
    </row>
    <row r="67" spans="1:12" x14ac:dyDescent="0.25">
      <c r="A67" t="s">
        <v>330</v>
      </c>
      <c r="B67">
        <v>0</v>
      </c>
      <c r="C67">
        <v>0</v>
      </c>
      <c r="D67">
        <v>0</v>
      </c>
      <c r="E67">
        <v>0</v>
      </c>
      <c r="F67">
        <v>0.78999999999999915</v>
      </c>
      <c r="G67">
        <v>2.5</v>
      </c>
      <c r="H67">
        <v>3.9200000000000017</v>
      </c>
      <c r="I67">
        <v>5.1099999999999994</v>
      </c>
      <c r="J67">
        <v>6.3000000000000007</v>
      </c>
      <c r="K67">
        <v>6.3000000000000007</v>
      </c>
      <c r="L67">
        <v>6.3000000000000007</v>
      </c>
    </row>
    <row r="68" spans="1:12" x14ac:dyDescent="0.25">
      <c r="A68" t="s">
        <v>331</v>
      </c>
      <c r="B68">
        <v>0</v>
      </c>
      <c r="C68">
        <v>0</v>
      </c>
      <c r="D68">
        <v>0</v>
      </c>
      <c r="E68">
        <v>0</v>
      </c>
      <c r="F68">
        <v>0</v>
      </c>
      <c r="G68">
        <v>0</v>
      </c>
      <c r="H68">
        <v>0</v>
      </c>
      <c r="I68">
        <v>0</v>
      </c>
      <c r="J68">
        <v>2.9999999999999805E-2</v>
      </c>
      <c r="K68">
        <v>5.9999999999999609E-2</v>
      </c>
      <c r="L68">
        <v>8.9999999999999858E-2</v>
      </c>
    </row>
    <row r="69" spans="1:12" x14ac:dyDescent="0.25">
      <c r="A69" t="s">
        <v>218</v>
      </c>
      <c r="B69">
        <v>0</v>
      </c>
      <c r="C69">
        <v>0</v>
      </c>
      <c r="D69">
        <v>0</v>
      </c>
      <c r="E69">
        <v>0</v>
      </c>
      <c r="F69">
        <v>0</v>
      </c>
      <c r="G69">
        <v>0</v>
      </c>
      <c r="H69">
        <v>0</v>
      </c>
      <c r="I69">
        <v>0</v>
      </c>
      <c r="J69">
        <v>0</v>
      </c>
      <c r="K69">
        <v>0</v>
      </c>
      <c r="L69">
        <v>0</v>
      </c>
    </row>
    <row r="70" spans="1:12" x14ac:dyDescent="0.25">
      <c r="A70" t="s">
        <v>209</v>
      </c>
      <c r="B70">
        <v>0</v>
      </c>
      <c r="C70">
        <v>0</v>
      </c>
      <c r="D70">
        <v>0</v>
      </c>
      <c r="E70">
        <v>0.8149999999999995</v>
      </c>
      <c r="F70">
        <v>2.34</v>
      </c>
      <c r="G70">
        <v>4.129999999999999</v>
      </c>
      <c r="H70">
        <v>5.92</v>
      </c>
      <c r="I70">
        <v>7.0350000000000001</v>
      </c>
      <c r="J70">
        <v>8.15</v>
      </c>
      <c r="K70">
        <v>10.129999999999999</v>
      </c>
      <c r="L70">
        <v>12.11</v>
      </c>
    </row>
    <row r="71" spans="1:12" x14ac:dyDescent="0.25">
      <c r="A71" t="s">
        <v>210</v>
      </c>
      <c r="B71">
        <v>0</v>
      </c>
      <c r="C71">
        <v>0</v>
      </c>
      <c r="D71">
        <v>0</v>
      </c>
      <c r="E71">
        <v>0</v>
      </c>
      <c r="F71">
        <v>0</v>
      </c>
      <c r="G71">
        <v>0</v>
      </c>
      <c r="H71">
        <v>0</v>
      </c>
      <c r="I71">
        <v>1.07</v>
      </c>
      <c r="J71">
        <v>2.96</v>
      </c>
      <c r="K71">
        <v>4.21</v>
      </c>
      <c r="L71">
        <v>5.47</v>
      </c>
    </row>
    <row r="72" spans="1:12" x14ac:dyDescent="0.25">
      <c r="A72" t="s">
        <v>211</v>
      </c>
      <c r="B72">
        <v>0</v>
      </c>
      <c r="C72">
        <v>0</v>
      </c>
      <c r="D72">
        <v>0</v>
      </c>
      <c r="E72">
        <v>0</v>
      </c>
      <c r="F72">
        <v>0.10000000000000009</v>
      </c>
      <c r="G72">
        <v>0.26500000000000012</v>
      </c>
      <c r="H72">
        <v>0.42999999999999972</v>
      </c>
      <c r="I72">
        <v>0.60499999999999998</v>
      </c>
      <c r="J72">
        <v>0.7799999999999998</v>
      </c>
      <c r="K72">
        <v>0.94</v>
      </c>
      <c r="L72">
        <v>1.1000000000000001</v>
      </c>
    </row>
    <row r="73" spans="1:12" x14ac:dyDescent="0.25">
      <c r="A73" t="s">
        <v>212</v>
      </c>
      <c r="B73">
        <v>0</v>
      </c>
      <c r="C73">
        <v>0</v>
      </c>
      <c r="D73">
        <v>0</v>
      </c>
      <c r="E73">
        <v>0</v>
      </c>
      <c r="F73">
        <v>0</v>
      </c>
      <c r="G73">
        <v>0</v>
      </c>
      <c r="H73">
        <v>7.0000000000000284E-2</v>
      </c>
      <c r="I73">
        <v>0.57000000000000028</v>
      </c>
      <c r="J73">
        <v>1.0700000000000003</v>
      </c>
      <c r="K73">
        <v>1.5899999999999999</v>
      </c>
      <c r="L73">
        <v>2.1099999999999994</v>
      </c>
    </row>
    <row r="74" spans="1:12" x14ac:dyDescent="0.25">
      <c r="A74" t="s">
        <v>404</v>
      </c>
      <c r="B74">
        <v>0</v>
      </c>
      <c r="C74">
        <v>0.10999999999999999</v>
      </c>
      <c r="D74">
        <v>0.44999999999999996</v>
      </c>
      <c r="E74">
        <v>0.89500000000000002</v>
      </c>
      <c r="F74">
        <v>1.34</v>
      </c>
      <c r="G74">
        <v>1.7549999999999999</v>
      </c>
      <c r="H74">
        <v>2.17</v>
      </c>
      <c r="I74">
        <v>2.56</v>
      </c>
      <c r="J74">
        <v>2.95</v>
      </c>
      <c r="K74">
        <v>3.31</v>
      </c>
      <c r="L74">
        <v>3.67</v>
      </c>
    </row>
    <row r="75" spans="1:12" x14ac:dyDescent="0.25">
      <c r="A75" t="s">
        <v>214</v>
      </c>
      <c r="B75">
        <v>0</v>
      </c>
      <c r="C75">
        <v>0</v>
      </c>
      <c r="D75">
        <v>0</v>
      </c>
      <c r="E75">
        <v>0</v>
      </c>
      <c r="F75">
        <v>0</v>
      </c>
      <c r="G75">
        <v>0</v>
      </c>
      <c r="H75">
        <v>0</v>
      </c>
      <c r="I75">
        <v>0</v>
      </c>
      <c r="J75">
        <v>0</v>
      </c>
      <c r="K75">
        <v>0</v>
      </c>
      <c r="L75">
        <v>0</v>
      </c>
    </row>
    <row r="76" spans="1:12" x14ac:dyDescent="0.25">
      <c r="A76" t="s">
        <v>215</v>
      </c>
      <c r="B76">
        <v>0</v>
      </c>
      <c r="C76">
        <v>0</v>
      </c>
      <c r="D76">
        <v>1.3399999999999999</v>
      </c>
      <c r="E76">
        <v>3.5549999999999997</v>
      </c>
      <c r="F76">
        <v>5.77</v>
      </c>
      <c r="G76">
        <v>6.93</v>
      </c>
      <c r="H76">
        <v>8.09</v>
      </c>
      <c r="I76">
        <v>8.4450000000000003</v>
      </c>
      <c r="J76">
        <v>8.8000000000000007</v>
      </c>
      <c r="K76">
        <v>9.2800000000000011</v>
      </c>
      <c r="L76">
        <v>9.76</v>
      </c>
    </row>
    <row r="77" spans="1:12" x14ac:dyDescent="0.25">
      <c r="A77" t="s">
        <v>216</v>
      </c>
      <c r="B77">
        <v>0</v>
      </c>
      <c r="C77">
        <v>0</v>
      </c>
      <c r="D77">
        <v>0</v>
      </c>
      <c r="E77">
        <v>0</v>
      </c>
      <c r="F77">
        <v>5.1000000000000085</v>
      </c>
      <c r="G77">
        <v>10.049999999999997</v>
      </c>
      <c r="H77">
        <v>15</v>
      </c>
      <c r="I77">
        <v>20.200000000000003</v>
      </c>
      <c r="J77">
        <v>25.400000000000006</v>
      </c>
      <c r="K77">
        <v>31.549999999999997</v>
      </c>
      <c r="L77">
        <v>37.700000000000003</v>
      </c>
    </row>
    <row r="78" spans="1:12" x14ac:dyDescent="0.25">
      <c r="A78" t="s">
        <v>217</v>
      </c>
      <c r="B78">
        <v>0</v>
      </c>
      <c r="C78">
        <v>0</v>
      </c>
      <c r="D78">
        <v>0</v>
      </c>
      <c r="E78">
        <v>0</v>
      </c>
      <c r="F78">
        <v>0</v>
      </c>
      <c r="G78">
        <v>1.3350000000000009</v>
      </c>
      <c r="H78">
        <v>3.2100000000000009</v>
      </c>
      <c r="I78">
        <v>5.8150000000000013</v>
      </c>
      <c r="J78">
        <v>8.4200000000000017</v>
      </c>
      <c r="K78">
        <v>10.605</v>
      </c>
      <c r="L78">
        <v>12.79</v>
      </c>
    </row>
    <row r="79" spans="1:12" x14ac:dyDescent="0.25">
      <c r="A79" t="s">
        <v>332</v>
      </c>
      <c r="B79">
        <v>0</v>
      </c>
      <c r="C79">
        <v>0.10999999999999999</v>
      </c>
      <c r="D79">
        <v>1.7899999999999998</v>
      </c>
      <c r="E79">
        <v>5.2649999999999988</v>
      </c>
      <c r="F79">
        <v>15.440000000000008</v>
      </c>
      <c r="G79">
        <v>27.264999999999997</v>
      </c>
      <c r="H79">
        <v>40.24</v>
      </c>
      <c r="I79">
        <v>53.38</v>
      </c>
      <c r="J79">
        <v>67.36</v>
      </c>
      <c r="K79">
        <v>80.75</v>
      </c>
      <c r="L79">
        <v>94.14</v>
      </c>
    </row>
    <row r="86" spans="1:18" x14ac:dyDescent="0.25">
      <c r="A86" s="299" t="s">
        <v>308</v>
      </c>
      <c r="B86" s="334"/>
      <c r="C86" s="334"/>
      <c r="D86" s="334"/>
      <c r="E86" s="334"/>
      <c r="F86" s="334"/>
      <c r="G86" s="334"/>
      <c r="H86" s="334"/>
      <c r="I86" s="334"/>
      <c r="J86" s="334"/>
      <c r="K86" s="334"/>
      <c r="L86" s="334"/>
      <c r="M86" s="334"/>
      <c r="N86" s="334"/>
      <c r="O86" s="334"/>
      <c r="P86" s="334"/>
      <c r="Q86" s="334"/>
      <c r="R86" s="334"/>
    </row>
    <row r="88" spans="1:18" x14ac:dyDescent="0.25">
      <c r="A88" s="178" t="s">
        <v>372</v>
      </c>
    </row>
    <row r="89" spans="1:18" x14ac:dyDescent="0.25">
      <c r="A89" t="s">
        <v>131</v>
      </c>
      <c r="B89" t="s">
        <v>359</v>
      </c>
      <c r="C89" t="s">
        <v>232</v>
      </c>
      <c r="D89" t="s">
        <v>16</v>
      </c>
      <c r="E89" t="s">
        <v>45</v>
      </c>
      <c r="F89" t="s">
        <v>159</v>
      </c>
      <c r="G89" t="s">
        <v>360</v>
      </c>
      <c r="H89" t="s">
        <v>259</v>
      </c>
      <c r="I89" t="s">
        <v>361</v>
      </c>
    </row>
    <row r="90" spans="1:18" x14ac:dyDescent="0.25">
      <c r="A90" t="s">
        <v>207</v>
      </c>
      <c r="B90" t="s">
        <v>362</v>
      </c>
      <c r="C90" t="s">
        <v>363</v>
      </c>
      <c r="D90" t="s">
        <v>171</v>
      </c>
      <c r="E90" t="s">
        <v>164</v>
      </c>
      <c r="F90" t="s">
        <v>350</v>
      </c>
      <c r="G90">
        <v>2</v>
      </c>
      <c r="H90">
        <v>5</v>
      </c>
      <c r="I90">
        <v>2015</v>
      </c>
    </row>
    <row r="91" spans="1:18" x14ac:dyDescent="0.25">
      <c r="A91" t="s">
        <v>207</v>
      </c>
      <c r="B91" t="s">
        <v>364</v>
      </c>
      <c r="C91" t="s">
        <v>363</v>
      </c>
      <c r="D91" t="s">
        <v>171</v>
      </c>
      <c r="E91" t="s">
        <v>164</v>
      </c>
      <c r="F91" t="s">
        <v>350</v>
      </c>
      <c r="G91">
        <v>1.1000000000000001</v>
      </c>
      <c r="H91">
        <v>5</v>
      </c>
      <c r="I91">
        <v>2045</v>
      </c>
    </row>
    <row r="92" spans="1:18" x14ac:dyDescent="0.25">
      <c r="A92" t="s">
        <v>309</v>
      </c>
      <c r="B92" t="s">
        <v>362</v>
      </c>
      <c r="C92" t="s">
        <v>363</v>
      </c>
      <c r="D92" t="s">
        <v>171</v>
      </c>
      <c r="E92" t="s">
        <v>164</v>
      </c>
      <c r="F92" t="s">
        <v>350</v>
      </c>
      <c r="G92">
        <v>5.2</v>
      </c>
      <c r="H92">
        <v>5</v>
      </c>
      <c r="I92">
        <v>2015</v>
      </c>
    </row>
    <row r="93" spans="1:18" x14ac:dyDescent="0.25">
      <c r="A93" t="s">
        <v>309</v>
      </c>
      <c r="B93" t="s">
        <v>365</v>
      </c>
      <c r="C93" t="s">
        <v>363</v>
      </c>
      <c r="D93" t="s">
        <v>171</v>
      </c>
      <c r="E93" t="s">
        <v>164</v>
      </c>
      <c r="F93" t="s">
        <v>350</v>
      </c>
      <c r="G93">
        <v>1.4</v>
      </c>
      <c r="H93">
        <v>5</v>
      </c>
      <c r="I93">
        <v>2045</v>
      </c>
    </row>
    <row r="94" spans="1:18" x14ac:dyDescent="0.25">
      <c r="A94" t="s">
        <v>310</v>
      </c>
      <c r="B94" t="s">
        <v>362</v>
      </c>
      <c r="C94" t="s">
        <v>363</v>
      </c>
      <c r="D94" t="s">
        <v>171</v>
      </c>
      <c r="E94" t="s">
        <v>164</v>
      </c>
      <c r="F94" t="s">
        <v>350</v>
      </c>
      <c r="G94">
        <v>7.1</v>
      </c>
      <c r="H94">
        <v>5</v>
      </c>
      <c r="I94">
        <v>2015</v>
      </c>
    </row>
    <row r="95" spans="1:18" x14ac:dyDescent="0.25">
      <c r="A95" t="s">
        <v>310</v>
      </c>
      <c r="B95" t="s">
        <v>365</v>
      </c>
      <c r="C95" t="s">
        <v>363</v>
      </c>
      <c r="D95" t="s">
        <v>171</v>
      </c>
      <c r="E95" t="s">
        <v>164</v>
      </c>
      <c r="F95" t="s">
        <v>350</v>
      </c>
      <c r="G95">
        <v>5.0999999999999996</v>
      </c>
      <c r="H95">
        <v>5</v>
      </c>
      <c r="I95">
        <v>2045</v>
      </c>
    </row>
    <row r="96" spans="1:18" x14ac:dyDescent="0.25">
      <c r="A96" t="s">
        <v>210</v>
      </c>
      <c r="B96" t="s">
        <v>317</v>
      </c>
      <c r="C96" t="s">
        <v>316</v>
      </c>
      <c r="D96" t="s">
        <v>171</v>
      </c>
      <c r="E96" t="s">
        <v>167</v>
      </c>
      <c r="F96" t="s">
        <v>366</v>
      </c>
      <c r="G96">
        <v>6</v>
      </c>
      <c r="H96">
        <v>6</v>
      </c>
      <c r="I96">
        <v>2025</v>
      </c>
    </row>
    <row r="97" spans="1:9" x14ac:dyDescent="0.25">
      <c r="A97" t="s">
        <v>210</v>
      </c>
      <c r="B97" t="s">
        <v>362</v>
      </c>
      <c r="C97" t="s">
        <v>363</v>
      </c>
      <c r="D97" t="s">
        <v>171</v>
      </c>
      <c r="E97" t="s">
        <v>164</v>
      </c>
      <c r="F97" t="s">
        <v>350</v>
      </c>
      <c r="G97" t="s">
        <v>367</v>
      </c>
      <c r="H97">
        <v>5</v>
      </c>
      <c r="I97">
        <v>2015</v>
      </c>
    </row>
    <row r="98" spans="1:9" x14ac:dyDescent="0.25">
      <c r="A98" t="s">
        <v>211</v>
      </c>
      <c r="B98" t="s">
        <v>313</v>
      </c>
      <c r="C98" t="s">
        <v>314</v>
      </c>
      <c r="D98" t="s">
        <v>171</v>
      </c>
      <c r="E98" t="s">
        <v>167</v>
      </c>
      <c r="F98" t="s">
        <v>358</v>
      </c>
      <c r="G98">
        <v>1.2</v>
      </c>
      <c r="H98">
        <v>8</v>
      </c>
      <c r="I98">
        <v>2020</v>
      </c>
    </row>
    <row r="99" spans="1:9" x14ac:dyDescent="0.25">
      <c r="A99" t="s">
        <v>211</v>
      </c>
      <c r="B99" t="s">
        <v>362</v>
      </c>
      <c r="C99" t="s">
        <v>363</v>
      </c>
      <c r="D99" t="s">
        <v>171</v>
      </c>
      <c r="E99" t="s">
        <v>164</v>
      </c>
      <c r="F99" t="s">
        <v>350</v>
      </c>
      <c r="G99">
        <v>1</v>
      </c>
      <c r="H99">
        <v>5</v>
      </c>
      <c r="I99">
        <v>2015</v>
      </c>
    </row>
    <row r="100" spans="1:9" x14ac:dyDescent="0.25">
      <c r="A100" t="s">
        <v>212</v>
      </c>
      <c r="B100" t="s">
        <v>362</v>
      </c>
      <c r="C100" t="s">
        <v>363</v>
      </c>
      <c r="D100" t="s">
        <v>171</v>
      </c>
      <c r="E100" t="s">
        <v>164</v>
      </c>
      <c r="F100" t="s">
        <v>350</v>
      </c>
      <c r="G100">
        <v>2</v>
      </c>
      <c r="H100">
        <v>5</v>
      </c>
      <c r="I100">
        <v>2015</v>
      </c>
    </row>
    <row r="101" spans="1:9" x14ac:dyDescent="0.25">
      <c r="A101" t="s">
        <v>212</v>
      </c>
      <c r="B101" t="s">
        <v>368</v>
      </c>
      <c r="C101" t="s">
        <v>363</v>
      </c>
      <c r="D101" t="s">
        <v>171</v>
      </c>
      <c r="E101" t="s">
        <v>164</v>
      </c>
      <c r="F101" t="s">
        <v>350</v>
      </c>
      <c r="G101">
        <v>0.2</v>
      </c>
      <c r="H101">
        <v>5</v>
      </c>
      <c r="I101">
        <v>2045</v>
      </c>
    </row>
    <row r="102" spans="1:9" x14ac:dyDescent="0.25">
      <c r="A102" t="s">
        <v>213</v>
      </c>
      <c r="B102" t="s">
        <v>318</v>
      </c>
      <c r="C102" t="s">
        <v>252</v>
      </c>
      <c r="D102" t="s">
        <v>171</v>
      </c>
      <c r="E102" t="s">
        <v>164</v>
      </c>
      <c r="F102" t="s">
        <v>369</v>
      </c>
      <c r="G102">
        <v>0.5</v>
      </c>
      <c r="H102">
        <v>1</v>
      </c>
      <c r="I102">
        <v>2015</v>
      </c>
    </row>
    <row r="103" spans="1:9" x14ac:dyDescent="0.25">
      <c r="A103" t="s">
        <v>213</v>
      </c>
      <c r="B103" t="s">
        <v>370</v>
      </c>
      <c r="C103" t="s">
        <v>252</v>
      </c>
      <c r="D103" t="s">
        <v>171</v>
      </c>
      <c r="E103" t="s">
        <v>164</v>
      </c>
      <c r="F103" t="s">
        <v>369</v>
      </c>
      <c r="G103">
        <v>1.3</v>
      </c>
      <c r="H103">
        <v>5</v>
      </c>
      <c r="I103">
        <v>2025</v>
      </c>
    </row>
    <row r="104" spans="1:9" x14ac:dyDescent="0.25">
      <c r="A104" t="s">
        <v>213</v>
      </c>
      <c r="B104" t="s">
        <v>362</v>
      </c>
      <c r="C104" t="s">
        <v>363</v>
      </c>
      <c r="D104" t="s">
        <v>171</v>
      </c>
      <c r="E104" t="s">
        <v>164</v>
      </c>
      <c r="F104" t="s">
        <v>350</v>
      </c>
      <c r="G104">
        <v>1.5</v>
      </c>
      <c r="H104">
        <v>5</v>
      </c>
      <c r="I104">
        <v>2015</v>
      </c>
    </row>
    <row r="105" spans="1:9" x14ac:dyDescent="0.25">
      <c r="A105" t="s">
        <v>213</v>
      </c>
      <c r="B105" t="s">
        <v>368</v>
      </c>
      <c r="C105" t="s">
        <v>363</v>
      </c>
      <c r="D105" t="s">
        <v>171</v>
      </c>
      <c r="E105" t="s">
        <v>164</v>
      </c>
      <c r="F105" t="s">
        <v>350</v>
      </c>
      <c r="G105">
        <v>0.5</v>
      </c>
      <c r="H105">
        <v>5</v>
      </c>
      <c r="I105">
        <v>2045</v>
      </c>
    </row>
    <row r="106" spans="1:9" x14ac:dyDescent="0.25">
      <c r="A106" t="s">
        <v>214</v>
      </c>
      <c r="B106" t="s">
        <v>315</v>
      </c>
      <c r="C106" t="s">
        <v>316</v>
      </c>
      <c r="D106" t="s">
        <v>171</v>
      </c>
      <c r="E106" t="s">
        <v>164</v>
      </c>
      <c r="F106" t="s">
        <v>351</v>
      </c>
      <c r="G106">
        <v>2.1</v>
      </c>
      <c r="H106">
        <v>7</v>
      </c>
      <c r="I106">
        <v>2035</v>
      </c>
    </row>
    <row r="107" spans="1:9" x14ac:dyDescent="0.25">
      <c r="A107" t="s">
        <v>215</v>
      </c>
      <c r="B107" t="s">
        <v>362</v>
      </c>
      <c r="C107" t="s">
        <v>363</v>
      </c>
      <c r="D107" t="s">
        <v>171</v>
      </c>
      <c r="E107" t="s">
        <v>164</v>
      </c>
      <c r="F107" t="s">
        <v>350</v>
      </c>
      <c r="G107">
        <v>6</v>
      </c>
      <c r="H107">
        <v>5</v>
      </c>
      <c r="I107">
        <v>2015</v>
      </c>
    </row>
    <row r="108" spans="1:9" x14ac:dyDescent="0.25">
      <c r="A108" t="s">
        <v>215</v>
      </c>
      <c r="B108" t="s">
        <v>312</v>
      </c>
      <c r="C108" t="s">
        <v>311</v>
      </c>
      <c r="D108" t="s">
        <v>171</v>
      </c>
      <c r="E108" t="s">
        <v>164</v>
      </c>
      <c r="F108" t="s">
        <v>353</v>
      </c>
      <c r="G108">
        <v>2</v>
      </c>
      <c r="H108">
        <v>3</v>
      </c>
      <c r="I108">
        <v>2017</v>
      </c>
    </row>
    <row r="109" spans="1:9" x14ac:dyDescent="0.25">
      <c r="A109" t="s">
        <v>215</v>
      </c>
      <c r="B109" t="s">
        <v>371</v>
      </c>
      <c r="C109" t="s">
        <v>311</v>
      </c>
      <c r="D109" t="s">
        <v>171</v>
      </c>
      <c r="E109" t="s">
        <v>164</v>
      </c>
      <c r="F109" t="s">
        <v>353</v>
      </c>
      <c r="G109">
        <v>4</v>
      </c>
      <c r="H109">
        <v>10</v>
      </c>
      <c r="I109">
        <v>2025</v>
      </c>
    </row>
  </sheetData>
  <conditionalFormatting sqref="J24:J35">
    <cfRule type="expression" dxfId="117" priority="19">
      <formula>J24=$B$1</formula>
    </cfRule>
  </conditionalFormatting>
  <conditionalFormatting sqref="A6:G18">
    <cfRule type="expression" dxfId="116" priority="18">
      <formula>$A6=$B$1</formula>
    </cfRule>
  </conditionalFormatting>
  <conditionalFormatting sqref="J5:U17">
    <cfRule type="expression" dxfId="115" priority="17">
      <formula>$J5=$B$1</formula>
    </cfRule>
  </conditionalFormatting>
  <conditionalFormatting sqref="F43">
    <cfRule type="expression" dxfId="114" priority="16">
      <formula>$N43&gt;0</formula>
    </cfRule>
  </conditionalFormatting>
  <conditionalFormatting sqref="F44">
    <cfRule type="expression" dxfId="113" priority="15">
      <formula>$N44&gt;0</formula>
    </cfRule>
  </conditionalFormatting>
  <conditionalFormatting sqref="F45">
    <cfRule type="expression" dxfId="112" priority="14">
      <formula>$N45&gt;0</formula>
    </cfRule>
  </conditionalFormatting>
  <conditionalFormatting sqref="F46">
    <cfRule type="expression" dxfId="111" priority="13">
      <formula>$N46&gt;0</formula>
    </cfRule>
  </conditionalFormatting>
  <conditionalFormatting sqref="F47">
    <cfRule type="expression" dxfId="110" priority="12">
      <formula>$N47&gt;0</formula>
    </cfRule>
  </conditionalFormatting>
  <conditionalFormatting sqref="F48">
    <cfRule type="expression" dxfId="109" priority="11">
      <formula>$N48&gt;0</formula>
    </cfRule>
  </conditionalFormatting>
  <conditionalFormatting sqref="F51">
    <cfRule type="expression" dxfId="108" priority="9">
      <formula>$N51&gt;0</formula>
    </cfRule>
  </conditionalFormatting>
  <conditionalFormatting sqref="F54">
    <cfRule type="expression" dxfId="107" priority="8">
      <formula>$N54&gt;0</formula>
    </cfRule>
  </conditionalFormatting>
  <conditionalFormatting sqref="F55">
    <cfRule type="expression" dxfId="106" priority="7">
      <formula>$N55&gt;0</formula>
    </cfRule>
  </conditionalFormatting>
  <conditionalFormatting sqref="F56">
    <cfRule type="expression" dxfId="105" priority="6">
      <formula>$N56&gt;0</formula>
    </cfRule>
  </conditionalFormatting>
  <conditionalFormatting sqref="F57">
    <cfRule type="expression" dxfId="104" priority="5">
      <formula>$N57&gt;0</formula>
    </cfRule>
  </conditionalFormatting>
  <conditionalFormatting sqref="F58">
    <cfRule type="expression" dxfId="103" priority="4">
      <formula>$N58&gt;0</formula>
    </cfRule>
  </conditionalFormatting>
  <conditionalFormatting sqref="F59">
    <cfRule type="expression" dxfId="102" priority="3">
      <formula>$N59&gt;0</formula>
    </cfRule>
  </conditionalFormatting>
  <conditionalFormatting sqref="F60">
    <cfRule type="expression" dxfId="101" priority="2">
      <formula>$N60&gt;0</formula>
    </cfRule>
  </conditionalFormatting>
  <conditionalFormatting sqref="F50">
    <cfRule type="expression" dxfId="100" priority="1">
      <formula>$N50&gt;0</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6600"/>
  </sheetPr>
  <dimension ref="A1:P88"/>
  <sheetViews>
    <sheetView tabSelected="1" zoomScaleNormal="100" workbookViewId="0">
      <selection activeCell="C1" sqref="C1"/>
    </sheetView>
  </sheetViews>
  <sheetFormatPr defaultRowHeight="13.2" x14ac:dyDescent="0.25"/>
  <cols>
    <col min="1" max="1" width="3.5546875" customWidth="1"/>
    <col min="2" max="2" width="26.5546875" customWidth="1"/>
    <col min="3" max="3" width="23.33203125" customWidth="1"/>
    <col min="4" max="4" width="10" customWidth="1"/>
    <col min="5" max="5" width="10.44140625" customWidth="1"/>
    <col min="6" max="6" width="11.109375" bestFit="1" customWidth="1"/>
    <col min="7" max="7" width="11.109375" customWidth="1"/>
    <col min="8" max="8" width="9.6640625" customWidth="1"/>
  </cols>
  <sheetData>
    <row r="1" spans="2:14" x14ac:dyDescent="0.25">
      <c r="B1" s="244" t="s">
        <v>131</v>
      </c>
      <c r="C1" s="177" t="s">
        <v>211</v>
      </c>
      <c r="E1" s="282" t="s">
        <v>44</v>
      </c>
      <c r="F1" s="293">
        <v>41956</v>
      </c>
      <c r="G1" s="282" t="s">
        <v>436</v>
      </c>
    </row>
    <row r="2" spans="2:14" x14ac:dyDescent="0.25">
      <c r="B2" s="244" t="s">
        <v>15</v>
      </c>
      <c r="C2" s="177" t="s">
        <v>444</v>
      </c>
    </row>
    <row r="3" spans="2:14" x14ac:dyDescent="0.25">
      <c r="B3" s="179" t="s">
        <v>133</v>
      </c>
    </row>
    <row r="4" spans="2:14" x14ac:dyDescent="0.25">
      <c r="B4" s="330" t="s">
        <v>122</v>
      </c>
      <c r="C4" s="330" t="s">
        <v>123</v>
      </c>
      <c r="D4" s="330">
        <v>2010</v>
      </c>
      <c r="E4" s="330">
        <v>2020</v>
      </c>
      <c r="F4" s="330">
        <v>2030</v>
      </c>
      <c r="G4" s="330">
        <v>2040</v>
      </c>
      <c r="H4" s="330">
        <v>2050</v>
      </c>
      <c r="I4" s="330">
        <v>2060</v>
      </c>
    </row>
    <row r="5" spans="2:14" x14ac:dyDescent="0.25">
      <c r="B5" t="s">
        <v>115</v>
      </c>
      <c r="C5" t="s">
        <v>115</v>
      </c>
      <c r="D5" s="432">
        <v>0.57999999999999996</v>
      </c>
      <c r="E5" s="177">
        <v>0.97</v>
      </c>
      <c r="F5" s="177">
        <v>1.18</v>
      </c>
      <c r="G5" s="177">
        <v>1.38</v>
      </c>
      <c r="H5" s="177">
        <v>1.59</v>
      </c>
      <c r="I5" s="177">
        <v>1.79</v>
      </c>
      <c r="K5" s="282" t="s">
        <v>409</v>
      </c>
    </row>
    <row r="6" spans="2:14" x14ac:dyDescent="0.25">
      <c r="B6" t="s">
        <v>116</v>
      </c>
      <c r="C6" t="s">
        <v>116</v>
      </c>
      <c r="D6" s="432">
        <v>0.192</v>
      </c>
      <c r="E6" s="177">
        <v>0.51</v>
      </c>
      <c r="F6" s="177">
        <v>0.54</v>
      </c>
      <c r="G6" s="177">
        <v>0.56000000000000005</v>
      </c>
      <c r="H6" s="177">
        <v>0.59</v>
      </c>
      <c r="I6" s="177">
        <v>0.62</v>
      </c>
      <c r="K6" s="282" t="s">
        <v>410</v>
      </c>
    </row>
    <row r="7" spans="2:14" x14ac:dyDescent="0.25">
      <c r="B7" t="s">
        <v>117</v>
      </c>
      <c r="C7" t="s">
        <v>117</v>
      </c>
      <c r="D7" s="432">
        <v>9.4E-2</v>
      </c>
      <c r="E7" s="177">
        <v>0.1</v>
      </c>
      <c r="F7" s="177">
        <v>0.1</v>
      </c>
      <c r="G7" s="177">
        <v>0.11</v>
      </c>
      <c r="H7" s="177">
        <v>0.11</v>
      </c>
      <c r="I7" s="177">
        <v>0.11</v>
      </c>
      <c r="K7" s="282" t="s">
        <v>411</v>
      </c>
    </row>
    <row r="8" spans="2:14" x14ac:dyDescent="0.25">
      <c r="B8" t="s">
        <v>118</v>
      </c>
      <c r="C8" t="s">
        <v>118</v>
      </c>
      <c r="D8" s="432">
        <v>0.09</v>
      </c>
      <c r="E8" s="177">
        <v>0.31</v>
      </c>
      <c r="F8" s="177">
        <v>0.38</v>
      </c>
      <c r="G8" s="177">
        <v>0.41</v>
      </c>
      <c r="H8" s="177">
        <v>0.44</v>
      </c>
      <c r="I8" s="177">
        <v>0.45</v>
      </c>
    </row>
    <row r="9" spans="2:14" x14ac:dyDescent="0.25">
      <c r="B9" t="s">
        <v>124</v>
      </c>
      <c r="C9" t="s">
        <v>124</v>
      </c>
      <c r="D9" s="177">
        <v>0.06</v>
      </c>
      <c r="E9" s="177">
        <v>0.28000000000000003</v>
      </c>
      <c r="F9" s="177">
        <v>0.33</v>
      </c>
      <c r="G9" s="177">
        <v>0.38</v>
      </c>
      <c r="H9" s="177">
        <v>0.43</v>
      </c>
      <c r="I9" s="177">
        <v>0.48</v>
      </c>
    </row>
    <row r="10" spans="2:14" x14ac:dyDescent="0.25">
      <c r="B10" s="162" t="s">
        <v>124</v>
      </c>
      <c r="C10" s="162" t="s">
        <v>126</v>
      </c>
      <c r="D10" s="177">
        <v>0</v>
      </c>
      <c r="E10" s="177">
        <v>0</v>
      </c>
      <c r="F10" s="177">
        <v>0</v>
      </c>
      <c r="G10" s="177">
        <v>0</v>
      </c>
      <c r="H10" s="177">
        <v>0</v>
      </c>
      <c r="I10" s="177">
        <v>0</v>
      </c>
    </row>
    <row r="11" spans="2:14" x14ac:dyDescent="0.25">
      <c r="B11" s="162" t="s">
        <v>125</v>
      </c>
      <c r="C11" s="162" t="s">
        <v>127</v>
      </c>
      <c r="D11" s="177">
        <v>0.15</v>
      </c>
      <c r="E11" s="177">
        <v>0.15</v>
      </c>
      <c r="F11" s="177">
        <v>0.17</v>
      </c>
      <c r="G11" s="177">
        <v>0.2</v>
      </c>
      <c r="H11" s="177">
        <v>0.23</v>
      </c>
      <c r="I11" s="177">
        <v>0.25</v>
      </c>
    </row>
    <row r="12" spans="2:14" x14ac:dyDescent="0.25">
      <c r="B12" s="282" t="s">
        <v>160</v>
      </c>
      <c r="C12" s="162" t="s">
        <v>160</v>
      </c>
      <c r="D12" s="285"/>
      <c r="E12" s="285"/>
      <c r="F12" s="285"/>
      <c r="G12" s="285"/>
      <c r="H12" s="285"/>
      <c r="I12" s="285"/>
      <c r="K12" s="282" t="s">
        <v>295</v>
      </c>
    </row>
    <row r="15" spans="2:14" x14ac:dyDescent="0.25">
      <c r="B15" s="179" t="s">
        <v>296</v>
      </c>
      <c r="C15" s="282" t="s">
        <v>297</v>
      </c>
    </row>
    <row r="16" spans="2:14" x14ac:dyDescent="0.25">
      <c r="B16" s="330" t="s">
        <v>122</v>
      </c>
      <c r="C16" s="330" t="s">
        <v>123</v>
      </c>
      <c r="D16" s="330">
        <v>2010</v>
      </c>
      <c r="E16" s="330">
        <v>2015</v>
      </c>
      <c r="F16" s="330">
        <v>2020</v>
      </c>
      <c r="G16" s="330">
        <v>2025</v>
      </c>
      <c r="H16" s="330">
        <v>2030</v>
      </c>
      <c r="I16" s="330">
        <v>2035</v>
      </c>
      <c r="J16" s="330">
        <v>2040</v>
      </c>
      <c r="K16" s="330">
        <v>2045</v>
      </c>
      <c r="L16" s="330">
        <v>2050</v>
      </c>
      <c r="M16" s="330">
        <v>2055</v>
      </c>
      <c r="N16" s="330">
        <v>2060</v>
      </c>
    </row>
    <row r="17" spans="2:16" x14ac:dyDescent="0.25">
      <c r="B17" s="331" t="str">
        <f>IF(ISBLANK(B5),"",B5)</f>
        <v>Residential</v>
      </c>
      <c r="C17" s="331" t="str">
        <f>IF(ISBLANK(C5),"",C5)</f>
        <v>Residential</v>
      </c>
      <c r="D17" s="296">
        <f t="shared" ref="D17:D24" si="0">D5</f>
        <v>0.57999999999999996</v>
      </c>
      <c r="E17" s="296">
        <f>AVERAGE(D17,F17)</f>
        <v>0.77499999999999991</v>
      </c>
      <c r="F17" s="296">
        <f>E5</f>
        <v>0.97</v>
      </c>
      <c r="G17" s="296">
        <f>AVERAGE(F17,H17)</f>
        <v>1.075</v>
      </c>
      <c r="H17" s="296">
        <f>F5</f>
        <v>1.18</v>
      </c>
      <c r="I17" s="296">
        <f>AVERAGE(H17,J17)</f>
        <v>1.2799999999999998</v>
      </c>
      <c r="J17" s="296">
        <f>G5</f>
        <v>1.38</v>
      </c>
      <c r="K17" s="296">
        <f>AVERAGE(J17,L17)</f>
        <v>1.4849999999999999</v>
      </c>
      <c r="L17" s="296">
        <f>H5</f>
        <v>1.59</v>
      </c>
      <c r="M17" s="296">
        <f>AVERAGE(L17,N17)</f>
        <v>1.69</v>
      </c>
      <c r="N17" s="296">
        <f>I5</f>
        <v>1.79</v>
      </c>
    </row>
    <row r="18" spans="2:16" x14ac:dyDescent="0.25">
      <c r="B18" s="331" t="str">
        <f t="shared" ref="B18:B25" si="1">IF(ISBLANK(B6),"",B6)</f>
        <v>Commercial</v>
      </c>
      <c r="C18" s="331" t="str">
        <f t="shared" ref="C18:C24" si="2">IF(ISBLANK(C6),"",C6)</f>
        <v>Commercial</v>
      </c>
      <c r="D18" s="296">
        <f t="shared" si="0"/>
        <v>0.192</v>
      </c>
      <c r="E18" s="296">
        <f t="shared" ref="E18:E23" si="3">AVERAGE(D18,F18)</f>
        <v>0.35099999999999998</v>
      </c>
      <c r="F18" s="296">
        <f t="shared" ref="F18:F23" si="4">E6</f>
        <v>0.51</v>
      </c>
      <c r="G18" s="296">
        <f t="shared" ref="G18:G23" si="5">AVERAGE(F18,H18)</f>
        <v>0.52500000000000002</v>
      </c>
      <c r="H18" s="296">
        <f t="shared" ref="H18:H23" si="6">F6</f>
        <v>0.54</v>
      </c>
      <c r="I18" s="296">
        <f t="shared" ref="I18:I23" si="7">AVERAGE(H18,J18)</f>
        <v>0.55000000000000004</v>
      </c>
      <c r="J18" s="296">
        <f t="shared" ref="J18:J23" si="8">G6</f>
        <v>0.56000000000000005</v>
      </c>
      <c r="K18" s="296">
        <f t="shared" ref="K18:K23" si="9">AVERAGE(J18,L18)</f>
        <v>0.57499999999999996</v>
      </c>
      <c r="L18" s="296">
        <f t="shared" ref="L18:L23" si="10">H6</f>
        <v>0.59</v>
      </c>
      <c r="M18" s="296">
        <f t="shared" ref="M18:M23" si="11">AVERAGE(L18,N18)</f>
        <v>0.60499999999999998</v>
      </c>
      <c r="N18" s="296">
        <f t="shared" ref="N18:N23" si="12">I6</f>
        <v>0.62</v>
      </c>
    </row>
    <row r="19" spans="2:16" x14ac:dyDescent="0.25">
      <c r="B19" s="331" t="str">
        <f t="shared" si="1"/>
        <v>Industrial</v>
      </c>
      <c r="C19" s="331" t="str">
        <f t="shared" si="2"/>
        <v>Industrial</v>
      </c>
      <c r="D19" s="296">
        <f t="shared" si="0"/>
        <v>9.4E-2</v>
      </c>
      <c r="E19" s="296">
        <f t="shared" si="3"/>
        <v>9.7000000000000003E-2</v>
      </c>
      <c r="F19" s="296">
        <f t="shared" si="4"/>
        <v>0.1</v>
      </c>
      <c r="G19" s="296">
        <f t="shared" si="5"/>
        <v>0.1</v>
      </c>
      <c r="H19" s="296">
        <f t="shared" si="6"/>
        <v>0.1</v>
      </c>
      <c r="I19" s="296">
        <f t="shared" si="7"/>
        <v>0.10500000000000001</v>
      </c>
      <c r="J19" s="296">
        <f t="shared" si="8"/>
        <v>0.11</v>
      </c>
      <c r="K19" s="296">
        <f t="shared" si="9"/>
        <v>0.11</v>
      </c>
      <c r="L19" s="296">
        <f t="shared" si="10"/>
        <v>0.11</v>
      </c>
      <c r="M19" s="296">
        <f t="shared" si="11"/>
        <v>0.11</v>
      </c>
      <c r="N19" s="296">
        <f t="shared" si="12"/>
        <v>0.11</v>
      </c>
    </row>
    <row r="20" spans="2:16" x14ac:dyDescent="0.25">
      <c r="B20" s="331" t="str">
        <f t="shared" si="1"/>
        <v>Institutional</v>
      </c>
      <c r="C20" s="331" t="str">
        <f t="shared" si="2"/>
        <v>Institutional</v>
      </c>
      <c r="D20" s="296">
        <f t="shared" si="0"/>
        <v>0.09</v>
      </c>
      <c r="E20" s="296">
        <f t="shared" si="3"/>
        <v>0.2</v>
      </c>
      <c r="F20" s="296">
        <f t="shared" si="4"/>
        <v>0.31</v>
      </c>
      <c r="G20" s="296">
        <f t="shared" si="5"/>
        <v>0.34499999999999997</v>
      </c>
      <c r="H20" s="296">
        <f t="shared" si="6"/>
        <v>0.38</v>
      </c>
      <c r="I20" s="296">
        <f t="shared" si="7"/>
        <v>0.39500000000000002</v>
      </c>
      <c r="J20" s="296">
        <f t="shared" si="8"/>
        <v>0.41</v>
      </c>
      <c r="K20" s="296">
        <f t="shared" si="9"/>
        <v>0.42499999999999999</v>
      </c>
      <c r="L20" s="296">
        <f t="shared" si="10"/>
        <v>0.44</v>
      </c>
      <c r="M20" s="296">
        <f t="shared" si="11"/>
        <v>0.44500000000000001</v>
      </c>
      <c r="N20" s="296">
        <f t="shared" si="12"/>
        <v>0.45</v>
      </c>
    </row>
    <row r="21" spans="2:16" x14ac:dyDescent="0.25">
      <c r="B21" s="331" t="str">
        <f>IF(ISBLANK(B9),"",B9)</f>
        <v>System Process</v>
      </c>
      <c r="C21" s="331" t="str">
        <f t="shared" si="2"/>
        <v>System Process</v>
      </c>
      <c r="D21" s="296">
        <f t="shared" si="0"/>
        <v>0.06</v>
      </c>
      <c r="E21" s="296">
        <f t="shared" si="3"/>
        <v>0.17</v>
      </c>
      <c r="F21" s="296">
        <f t="shared" si="4"/>
        <v>0.28000000000000003</v>
      </c>
      <c r="G21" s="296">
        <f t="shared" si="5"/>
        <v>0.30500000000000005</v>
      </c>
      <c r="H21" s="296">
        <f t="shared" si="6"/>
        <v>0.33</v>
      </c>
      <c r="I21" s="296">
        <f t="shared" si="7"/>
        <v>0.35499999999999998</v>
      </c>
      <c r="J21" s="296">
        <f t="shared" si="8"/>
        <v>0.38</v>
      </c>
      <c r="K21" s="296">
        <f t="shared" si="9"/>
        <v>0.40500000000000003</v>
      </c>
      <c r="L21" s="296">
        <f t="shared" si="10"/>
        <v>0.43</v>
      </c>
      <c r="M21" s="296">
        <f t="shared" si="11"/>
        <v>0.45499999999999996</v>
      </c>
      <c r="N21" s="296">
        <f t="shared" si="12"/>
        <v>0.48</v>
      </c>
    </row>
    <row r="22" spans="2:16" x14ac:dyDescent="0.25">
      <c r="B22" s="331" t="str">
        <f>IF(ISBLANK(B10),"",B10)</f>
        <v>System Process</v>
      </c>
      <c r="C22" s="331" t="str">
        <f t="shared" si="2"/>
        <v>WTP Process</v>
      </c>
      <c r="D22" s="296">
        <f t="shared" si="0"/>
        <v>0</v>
      </c>
      <c r="E22" s="296">
        <f t="shared" si="3"/>
        <v>0</v>
      </c>
      <c r="F22" s="296">
        <f t="shared" si="4"/>
        <v>0</v>
      </c>
      <c r="G22" s="296">
        <f t="shared" si="5"/>
        <v>0</v>
      </c>
      <c r="H22" s="296">
        <f t="shared" si="6"/>
        <v>0</v>
      </c>
      <c r="I22" s="296">
        <f t="shared" si="7"/>
        <v>0</v>
      </c>
      <c r="J22" s="296">
        <f t="shared" si="8"/>
        <v>0</v>
      </c>
      <c r="K22" s="296">
        <f t="shared" si="9"/>
        <v>0</v>
      </c>
      <c r="L22" s="296">
        <f t="shared" si="10"/>
        <v>0</v>
      </c>
      <c r="M22" s="296">
        <f t="shared" si="11"/>
        <v>0</v>
      </c>
      <c r="N22" s="296">
        <f t="shared" si="12"/>
        <v>0</v>
      </c>
    </row>
    <row r="23" spans="2:16" x14ac:dyDescent="0.25">
      <c r="B23" s="331" t="str">
        <f>IF(ISBLANK(B11),"",B11)</f>
        <v>Non-Revenue</v>
      </c>
      <c r="C23" s="331" t="str">
        <f t="shared" si="2"/>
        <v>Other Non-Revenue</v>
      </c>
      <c r="D23" s="296">
        <f t="shared" si="0"/>
        <v>0.15</v>
      </c>
      <c r="E23" s="296">
        <f t="shared" si="3"/>
        <v>0.15</v>
      </c>
      <c r="F23" s="296">
        <f t="shared" si="4"/>
        <v>0.15</v>
      </c>
      <c r="G23" s="296">
        <f t="shared" si="5"/>
        <v>0.16</v>
      </c>
      <c r="H23" s="296">
        <f t="shared" si="6"/>
        <v>0.17</v>
      </c>
      <c r="I23" s="296">
        <f t="shared" si="7"/>
        <v>0.185</v>
      </c>
      <c r="J23" s="296">
        <f t="shared" si="8"/>
        <v>0.2</v>
      </c>
      <c r="K23" s="296">
        <f t="shared" si="9"/>
        <v>0.21500000000000002</v>
      </c>
      <c r="L23" s="296">
        <f t="shared" si="10"/>
        <v>0.23</v>
      </c>
      <c r="M23" s="296">
        <f t="shared" si="11"/>
        <v>0.24</v>
      </c>
      <c r="N23" s="296">
        <f t="shared" si="12"/>
        <v>0.25</v>
      </c>
    </row>
    <row r="24" spans="2:16" x14ac:dyDescent="0.25">
      <c r="B24" s="331" t="str">
        <f t="shared" si="1"/>
        <v>Sales</v>
      </c>
      <c r="C24" s="331" t="str">
        <f t="shared" si="2"/>
        <v>Sales</v>
      </c>
      <c r="D24" s="296">
        <f t="shared" si="0"/>
        <v>0</v>
      </c>
      <c r="E24" s="296">
        <f t="shared" ref="E24" si="13">AVERAGE(D24,F24)</f>
        <v>0</v>
      </c>
      <c r="F24" s="296">
        <f t="shared" ref="F24" si="14">E12</f>
        <v>0</v>
      </c>
      <c r="G24" s="296">
        <f t="shared" ref="G24" si="15">AVERAGE(F24,H24)</f>
        <v>0</v>
      </c>
      <c r="H24" s="296">
        <f t="shared" ref="H24" si="16">F12</f>
        <v>0</v>
      </c>
      <c r="I24" s="296">
        <f t="shared" ref="I24" si="17">AVERAGE(H24,J24)</f>
        <v>0</v>
      </c>
      <c r="J24" s="296">
        <f t="shared" ref="J24" si="18">G12</f>
        <v>0</v>
      </c>
      <c r="K24" s="296">
        <f t="shared" ref="K24" si="19">AVERAGE(J24,L24)</f>
        <v>0</v>
      </c>
      <c r="L24" s="296">
        <f t="shared" ref="L24" si="20">H12</f>
        <v>0</v>
      </c>
      <c r="M24" s="296">
        <f t="shared" ref="M24" si="21">AVERAGE(L24,N24)</f>
        <v>0</v>
      </c>
      <c r="N24" s="296">
        <f t="shared" ref="N24" si="22">I12</f>
        <v>0</v>
      </c>
      <c r="P24" s="282" t="s">
        <v>295</v>
      </c>
    </row>
    <row r="25" spans="2:16" x14ac:dyDescent="0.25">
      <c r="B25" t="str">
        <f t="shared" si="1"/>
        <v/>
      </c>
      <c r="C25" s="162" t="s">
        <v>130</v>
      </c>
      <c r="D25">
        <f t="shared" ref="D25:M25" si="23">ROUND(SUM(D17:D23),1)</f>
        <v>1.2</v>
      </c>
      <c r="E25">
        <f t="shared" si="23"/>
        <v>1.7</v>
      </c>
      <c r="F25">
        <f t="shared" si="23"/>
        <v>2.2999999999999998</v>
      </c>
      <c r="G25">
        <f t="shared" si="23"/>
        <v>2.5</v>
      </c>
      <c r="H25">
        <f t="shared" si="23"/>
        <v>2.7</v>
      </c>
      <c r="I25">
        <f t="shared" si="23"/>
        <v>2.9</v>
      </c>
      <c r="J25">
        <f t="shared" si="23"/>
        <v>3</v>
      </c>
      <c r="K25">
        <f t="shared" si="23"/>
        <v>3.2</v>
      </c>
      <c r="L25">
        <f t="shared" si="23"/>
        <v>3.4</v>
      </c>
      <c r="M25">
        <f t="shared" si="23"/>
        <v>3.5</v>
      </c>
      <c r="N25">
        <f>ROUND(SUM(N17:N23),1)</f>
        <v>3.7</v>
      </c>
      <c r="P25" s="282" t="s">
        <v>299</v>
      </c>
    </row>
    <row r="28" spans="2:16" x14ac:dyDescent="0.25">
      <c r="B28" s="179" t="s">
        <v>434</v>
      </c>
    </row>
    <row r="29" spans="2:16" x14ac:dyDescent="0.25">
      <c r="D29" s="330">
        <v>2010</v>
      </c>
      <c r="E29" s="330">
        <v>2020</v>
      </c>
      <c r="F29" s="330">
        <v>2030</v>
      </c>
      <c r="G29" s="330">
        <v>2040</v>
      </c>
      <c r="H29" s="330">
        <v>2050</v>
      </c>
      <c r="I29" s="330">
        <v>2060</v>
      </c>
    </row>
    <row r="30" spans="2:16" x14ac:dyDescent="0.25">
      <c r="B30" s="162" t="s">
        <v>134</v>
      </c>
      <c r="C30" s="162" t="s">
        <v>183</v>
      </c>
      <c r="D30" s="245">
        <v>12216</v>
      </c>
      <c r="E30" s="245">
        <v>16800</v>
      </c>
      <c r="F30" s="245">
        <v>20100</v>
      </c>
      <c r="G30" s="245">
        <v>24200</v>
      </c>
      <c r="H30" s="245">
        <v>29000</v>
      </c>
      <c r="I30" s="245">
        <v>33800</v>
      </c>
    </row>
    <row r="32" spans="2:16" x14ac:dyDescent="0.25">
      <c r="B32" s="282" t="s">
        <v>298</v>
      </c>
      <c r="C32" s="282" t="s">
        <v>297</v>
      </c>
    </row>
    <row r="33" spans="2:14" x14ac:dyDescent="0.25">
      <c r="D33" s="330">
        <v>2010</v>
      </c>
      <c r="E33" s="330">
        <v>2015</v>
      </c>
      <c r="F33" s="330">
        <v>2020</v>
      </c>
      <c r="G33" s="330">
        <v>2025</v>
      </c>
      <c r="H33" s="330">
        <v>2030</v>
      </c>
      <c r="I33" s="330">
        <v>2035</v>
      </c>
      <c r="J33" s="330">
        <v>2040</v>
      </c>
      <c r="K33" s="330">
        <v>2045</v>
      </c>
      <c r="L33" s="330">
        <v>2050</v>
      </c>
      <c r="M33" s="330">
        <v>2055</v>
      </c>
      <c r="N33" s="330">
        <v>2060</v>
      </c>
    </row>
    <row r="34" spans="2:14" x14ac:dyDescent="0.25">
      <c r="D34" s="296">
        <f>D30</f>
        <v>12216</v>
      </c>
      <c r="E34" s="296">
        <f>AVERAGE(D34,F34)</f>
        <v>14508</v>
      </c>
      <c r="F34" s="296">
        <f>E30</f>
        <v>16800</v>
      </c>
      <c r="G34" s="296">
        <f>AVERAGE(F34,H34)</f>
        <v>18450</v>
      </c>
      <c r="H34" s="296">
        <f>F30</f>
        <v>20100</v>
      </c>
      <c r="I34" s="296">
        <f>AVERAGE(H34,J34)</f>
        <v>22150</v>
      </c>
      <c r="J34" s="296">
        <f>G30</f>
        <v>24200</v>
      </c>
      <c r="K34" s="296">
        <f>AVERAGE(J34,L34)</f>
        <v>26600</v>
      </c>
      <c r="L34" s="296">
        <f>H30</f>
        <v>29000</v>
      </c>
      <c r="M34" s="296">
        <f>AVERAGE(L34,N34)</f>
        <v>31400</v>
      </c>
      <c r="N34" s="296">
        <f>I30</f>
        <v>33800</v>
      </c>
    </row>
    <row r="37" spans="2:14" x14ac:dyDescent="0.25">
      <c r="B37" s="179" t="s">
        <v>293</v>
      </c>
    </row>
    <row r="38" spans="2:14" ht="39.6" x14ac:dyDescent="0.25">
      <c r="B38" s="246" t="s">
        <v>294</v>
      </c>
      <c r="C38" s="246" t="s">
        <v>221</v>
      </c>
      <c r="D38" s="246" t="s">
        <v>197</v>
      </c>
      <c r="E38" s="246" t="s">
        <v>189</v>
      </c>
      <c r="F38" s="246" t="s">
        <v>190</v>
      </c>
      <c r="G38" s="246" t="s">
        <v>192</v>
      </c>
      <c r="H38" s="246" t="s">
        <v>193</v>
      </c>
    </row>
    <row r="39" spans="2:14" x14ac:dyDescent="0.25">
      <c r="B39" s="245" t="s">
        <v>214</v>
      </c>
      <c r="C39" s="245" t="s">
        <v>445</v>
      </c>
      <c r="D39" s="433">
        <v>2</v>
      </c>
      <c r="E39" s="434" t="s">
        <v>446</v>
      </c>
      <c r="F39" s="434" t="s">
        <v>446</v>
      </c>
      <c r="G39" s="434" t="s">
        <v>34</v>
      </c>
      <c r="H39" s="434">
        <v>16</v>
      </c>
      <c r="K39" s="282" t="s">
        <v>412</v>
      </c>
    </row>
    <row r="40" spans="2:14" x14ac:dyDescent="0.25">
      <c r="B40" s="245" t="s">
        <v>447</v>
      </c>
      <c r="C40" s="245" t="s">
        <v>448</v>
      </c>
      <c r="D40" s="433">
        <v>2</v>
      </c>
      <c r="E40" s="434">
        <v>2014</v>
      </c>
      <c r="F40" s="434">
        <v>2024</v>
      </c>
      <c r="G40" s="434" t="s">
        <v>34</v>
      </c>
      <c r="H40" s="434">
        <v>12</v>
      </c>
    </row>
    <row r="41" spans="2:14" x14ac:dyDescent="0.25">
      <c r="B41" s="245" t="s">
        <v>449</v>
      </c>
      <c r="C41" s="245" t="s">
        <v>450</v>
      </c>
      <c r="D41" s="433">
        <v>0</v>
      </c>
      <c r="E41" s="434" t="s">
        <v>446</v>
      </c>
      <c r="F41" s="434" t="s">
        <v>446</v>
      </c>
      <c r="G41" s="434" t="s">
        <v>34</v>
      </c>
      <c r="H41" s="434">
        <v>6</v>
      </c>
    </row>
    <row r="51" spans="2:12" x14ac:dyDescent="0.25">
      <c r="B51" s="179" t="s">
        <v>177</v>
      </c>
    </row>
    <row r="52" spans="2:12" x14ac:dyDescent="0.25">
      <c r="C52" s="282" t="s">
        <v>413</v>
      </c>
    </row>
    <row r="53" spans="2:12" ht="39.6" x14ac:dyDescent="0.25">
      <c r="B53" s="246" t="s">
        <v>132</v>
      </c>
      <c r="C53" s="246" t="s">
        <v>45</v>
      </c>
      <c r="D53" s="246" t="s">
        <v>16</v>
      </c>
      <c r="E53" s="246" t="s">
        <v>159</v>
      </c>
      <c r="F53" s="246" t="s">
        <v>178</v>
      </c>
      <c r="I53" t="s">
        <v>163</v>
      </c>
      <c r="J53" s="237" t="s">
        <v>162</v>
      </c>
    </row>
    <row r="54" spans="2:12" x14ac:dyDescent="0.25">
      <c r="B54" s="245" t="s">
        <v>451</v>
      </c>
      <c r="C54" s="245" t="s">
        <v>452</v>
      </c>
      <c r="D54" s="245" t="s">
        <v>171</v>
      </c>
      <c r="E54" s="245" t="s">
        <v>179</v>
      </c>
      <c r="F54" s="245">
        <v>0.08</v>
      </c>
      <c r="J54" s="162" t="s">
        <v>164</v>
      </c>
      <c r="L54" s="162" t="s">
        <v>167</v>
      </c>
    </row>
    <row r="55" spans="2:12" x14ac:dyDescent="0.25">
      <c r="B55" s="245" t="s">
        <v>453</v>
      </c>
      <c r="C55" s="245" t="s">
        <v>452</v>
      </c>
      <c r="D55" s="245" t="s">
        <v>171</v>
      </c>
      <c r="E55" s="245" t="s">
        <v>179</v>
      </c>
      <c r="F55" s="245">
        <v>0.68</v>
      </c>
      <c r="J55" s="162" t="s">
        <v>165</v>
      </c>
      <c r="L55" s="162" t="s">
        <v>168</v>
      </c>
    </row>
    <row r="56" spans="2:12" x14ac:dyDescent="0.25">
      <c r="B56" s="245" t="s">
        <v>454</v>
      </c>
      <c r="C56" s="245" t="s">
        <v>452</v>
      </c>
      <c r="D56" s="245" t="s">
        <v>171</v>
      </c>
      <c r="E56" s="245" t="s">
        <v>179</v>
      </c>
      <c r="F56" s="245">
        <v>1.8</v>
      </c>
      <c r="J56" s="162" t="s">
        <v>166</v>
      </c>
    </row>
    <row r="57" spans="2:12" x14ac:dyDescent="0.25">
      <c r="I57" s="162" t="s">
        <v>169</v>
      </c>
      <c r="K57" s="237" t="s">
        <v>170</v>
      </c>
    </row>
    <row r="59" spans="2:12" x14ac:dyDescent="0.25">
      <c r="B59" s="284" t="s">
        <v>292</v>
      </c>
    </row>
    <row r="60" spans="2:12" ht="39.6" x14ac:dyDescent="0.25">
      <c r="B60" s="246" t="s">
        <v>188</v>
      </c>
      <c r="C60" s="246" t="s">
        <v>221</v>
      </c>
      <c r="D60" s="246" t="s">
        <v>197</v>
      </c>
      <c r="E60" s="246" t="s">
        <v>189</v>
      </c>
      <c r="F60" s="246" t="s">
        <v>190</v>
      </c>
      <c r="G60" s="246" t="s">
        <v>192</v>
      </c>
      <c r="H60" s="246" t="s">
        <v>193</v>
      </c>
      <c r="I60" s="246" t="s">
        <v>191</v>
      </c>
    </row>
    <row r="61" spans="2:12" x14ac:dyDescent="0.25">
      <c r="B61" s="245" t="s">
        <v>214</v>
      </c>
      <c r="C61" s="245" t="s">
        <v>445</v>
      </c>
      <c r="D61" s="433">
        <v>2</v>
      </c>
      <c r="E61" s="434" t="s">
        <v>446</v>
      </c>
      <c r="F61" s="434" t="s">
        <v>446</v>
      </c>
      <c r="G61" s="434" t="s">
        <v>34</v>
      </c>
      <c r="H61" s="434">
        <v>16</v>
      </c>
      <c r="I61" s="245"/>
    </row>
    <row r="62" spans="2:12" x14ac:dyDescent="0.25">
      <c r="B62" s="245" t="s">
        <v>447</v>
      </c>
      <c r="C62" s="245" t="s">
        <v>448</v>
      </c>
      <c r="D62" s="433">
        <v>2</v>
      </c>
      <c r="E62" s="434">
        <v>2014</v>
      </c>
      <c r="F62" s="434">
        <v>2024</v>
      </c>
      <c r="G62" s="434" t="s">
        <v>34</v>
      </c>
      <c r="H62" s="434">
        <v>12</v>
      </c>
      <c r="I62" s="245"/>
    </row>
    <row r="63" spans="2:12" x14ac:dyDescent="0.25">
      <c r="B63" s="245" t="s">
        <v>449</v>
      </c>
      <c r="C63" s="245" t="s">
        <v>450</v>
      </c>
      <c r="D63" s="433">
        <v>0</v>
      </c>
      <c r="E63" s="434" t="s">
        <v>446</v>
      </c>
      <c r="F63" s="434" t="s">
        <v>446</v>
      </c>
      <c r="G63" s="434" t="s">
        <v>34</v>
      </c>
      <c r="H63" s="434">
        <v>6</v>
      </c>
      <c r="I63" s="245"/>
    </row>
    <row r="68" spans="1:11" x14ac:dyDescent="0.25">
      <c r="B68" s="179" t="s">
        <v>225</v>
      </c>
      <c r="C68" s="282" t="s">
        <v>257</v>
      </c>
    </row>
    <row r="69" spans="1:11" ht="39.6" x14ac:dyDescent="0.25">
      <c r="A69" s="282" t="s">
        <v>258</v>
      </c>
      <c r="B69" s="246" t="s">
        <v>158</v>
      </c>
      <c r="C69" s="246" t="s">
        <v>232</v>
      </c>
      <c r="D69" s="246" t="s">
        <v>16</v>
      </c>
      <c r="E69" s="246" t="s">
        <v>45</v>
      </c>
      <c r="F69" s="246" t="s">
        <v>159</v>
      </c>
      <c r="G69" s="246" t="s">
        <v>259</v>
      </c>
      <c r="H69" s="246" t="s">
        <v>233</v>
      </c>
      <c r="I69" s="246" t="s">
        <v>161</v>
      </c>
      <c r="J69" s="246" t="s">
        <v>248</v>
      </c>
    </row>
    <row r="70" spans="1:11" x14ac:dyDescent="0.25">
      <c r="A70" s="295">
        <v>1</v>
      </c>
      <c r="B70" s="245" t="s">
        <v>111</v>
      </c>
      <c r="C70" s="245" t="s">
        <v>253</v>
      </c>
      <c r="D70" s="245" t="s">
        <v>171</v>
      </c>
      <c r="E70" s="245" t="s">
        <v>164</v>
      </c>
      <c r="F70" s="245" t="s">
        <v>456</v>
      </c>
      <c r="G70" s="245"/>
      <c r="H70" s="245">
        <v>2035</v>
      </c>
      <c r="I70" s="294">
        <v>1</v>
      </c>
      <c r="J70" s="245">
        <v>1</v>
      </c>
      <c r="K70" s="282" t="s">
        <v>256</v>
      </c>
    </row>
    <row r="71" spans="1:11" x14ac:dyDescent="0.25">
      <c r="A71" s="295">
        <v>2</v>
      </c>
      <c r="B71" s="245" t="s">
        <v>455</v>
      </c>
      <c r="C71" s="245" t="s">
        <v>249</v>
      </c>
      <c r="D71" s="245" t="s">
        <v>171</v>
      </c>
      <c r="E71" s="245" t="s">
        <v>167</v>
      </c>
      <c r="F71" s="245" t="s">
        <v>179</v>
      </c>
      <c r="G71" s="245"/>
      <c r="H71" s="245">
        <v>2018</v>
      </c>
      <c r="I71" s="294">
        <v>1.2</v>
      </c>
      <c r="J71" s="245">
        <v>1.2</v>
      </c>
    </row>
    <row r="72" spans="1:11" x14ac:dyDescent="0.25">
      <c r="A72" s="295">
        <v>3</v>
      </c>
      <c r="B72" s="245"/>
      <c r="C72" s="245" t="s">
        <v>249</v>
      </c>
      <c r="D72" s="245" t="s">
        <v>171</v>
      </c>
      <c r="E72" s="245"/>
      <c r="F72" s="245"/>
      <c r="G72" s="245"/>
      <c r="H72" s="245"/>
      <c r="I72" s="294"/>
      <c r="J72" s="245"/>
    </row>
    <row r="73" spans="1:11" x14ac:dyDescent="0.25">
      <c r="A73" s="295">
        <v>4</v>
      </c>
      <c r="B73" s="245"/>
      <c r="C73" s="245" t="s">
        <v>250</v>
      </c>
      <c r="D73" s="245" t="s">
        <v>171</v>
      </c>
      <c r="E73" s="245"/>
      <c r="F73" s="245"/>
      <c r="G73" s="245"/>
      <c r="H73" s="245"/>
      <c r="I73" s="294"/>
      <c r="J73" s="245"/>
    </row>
    <row r="74" spans="1:11" x14ac:dyDescent="0.25">
      <c r="A74" s="295">
        <v>5</v>
      </c>
      <c r="B74" s="245"/>
      <c r="C74" s="245" t="s">
        <v>251</v>
      </c>
      <c r="D74" s="245" t="s">
        <v>171</v>
      </c>
      <c r="E74" s="245"/>
      <c r="F74" s="245"/>
      <c r="G74" s="245"/>
      <c r="H74" s="245"/>
      <c r="I74" s="294"/>
      <c r="J74" s="245"/>
    </row>
    <row r="75" spans="1:11" x14ac:dyDescent="0.25">
      <c r="A75" s="295">
        <v>6</v>
      </c>
      <c r="B75" s="245"/>
      <c r="C75" s="245" t="s">
        <v>255</v>
      </c>
      <c r="D75" s="245" t="s">
        <v>171</v>
      </c>
      <c r="E75" s="245"/>
      <c r="F75" s="245"/>
      <c r="G75" s="245"/>
      <c r="H75" s="245"/>
      <c r="I75" s="294"/>
      <c r="J75" s="245"/>
    </row>
    <row r="76" spans="1:11" x14ac:dyDescent="0.25">
      <c r="A76" s="295">
        <v>7</v>
      </c>
      <c r="B76" s="245"/>
      <c r="C76" s="245" t="s">
        <v>252</v>
      </c>
      <c r="D76" s="245" t="s">
        <v>171</v>
      </c>
      <c r="E76" s="245"/>
      <c r="F76" s="245"/>
      <c r="G76" s="245"/>
      <c r="H76" s="245"/>
      <c r="I76" s="294"/>
      <c r="J76" s="245"/>
    </row>
    <row r="77" spans="1:11" x14ac:dyDescent="0.25">
      <c r="A77" s="295">
        <v>8</v>
      </c>
      <c r="B77" s="245"/>
      <c r="C77" s="245" t="s">
        <v>254</v>
      </c>
      <c r="D77" s="245" t="s">
        <v>171</v>
      </c>
      <c r="E77" s="245"/>
      <c r="F77" s="245"/>
      <c r="G77" s="245"/>
      <c r="H77" s="245"/>
      <c r="I77" s="294"/>
      <c r="J77" s="245"/>
    </row>
    <row r="78" spans="1:11" x14ac:dyDescent="0.25">
      <c r="A78" s="295">
        <v>9</v>
      </c>
      <c r="B78" s="245"/>
      <c r="C78" s="245"/>
      <c r="D78" s="245" t="s">
        <v>171</v>
      </c>
      <c r="E78" s="245"/>
      <c r="F78" s="245"/>
      <c r="G78" s="245"/>
      <c r="H78" s="245"/>
      <c r="I78" s="294"/>
      <c r="J78" s="245"/>
    </row>
    <row r="79" spans="1:11" x14ac:dyDescent="0.25">
      <c r="A79" s="295">
        <v>10</v>
      </c>
      <c r="B79" s="245"/>
      <c r="C79" s="245"/>
      <c r="D79" s="245"/>
      <c r="E79" s="245"/>
      <c r="F79" s="245"/>
      <c r="G79" s="245"/>
      <c r="H79" s="245"/>
      <c r="I79" s="294"/>
      <c r="J79" s="245"/>
    </row>
    <row r="83" spans="2:3" x14ac:dyDescent="0.25">
      <c r="B83" s="179" t="s">
        <v>407</v>
      </c>
    </row>
    <row r="84" spans="2:3" x14ac:dyDescent="0.25">
      <c r="B84" s="282" t="s">
        <v>406</v>
      </c>
      <c r="C84" s="282" t="s">
        <v>408</v>
      </c>
    </row>
    <row r="85" spans="2:3" x14ac:dyDescent="0.25">
      <c r="B85" s="282" t="s">
        <v>437</v>
      </c>
      <c r="C85" s="282" t="s">
        <v>438</v>
      </c>
    </row>
    <row r="86" spans="2:3" x14ac:dyDescent="0.25">
      <c r="B86" s="282" t="s">
        <v>283</v>
      </c>
      <c r="C86" s="282" t="s">
        <v>439</v>
      </c>
    </row>
    <row r="88" spans="2:3" x14ac:dyDescent="0.25">
      <c r="B88" s="282" t="s">
        <v>440</v>
      </c>
      <c r="C88" s="282" t="s">
        <v>441</v>
      </c>
    </row>
  </sheetData>
  <hyperlinks>
    <hyperlink ref="J53" r:id="rId1"/>
    <hyperlink ref="K57" r:id="rId2"/>
  </hyperlinks>
  <pageMargins left="0.7" right="0.7" top="0.75" bottom="0.75" header="0.3" footer="0.3"/>
  <pageSetup orientation="portrait" verticalDpi="0" r:id="rId3"/>
  <legacy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A2:Z168"/>
  <sheetViews>
    <sheetView topLeftCell="A132" zoomScale="70" zoomScaleNormal="70" workbookViewId="0">
      <selection activeCell="D147" sqref="D147"/>
    </sheetView>
  </sheetViews>
  <sheetFormatPr defaultRowHeight="13.2" x14ac:dyDescent="0.25"/>
  <cols>
    <col min="1" max="1" width="4.33203125" customWidth="1"/>
    <col min="2" max="2" width="29.88671875" customWidth="1"/>
    <col min="3" max="3" width="13.88671875" customWidth="1"/>
    <col min="4" max="4" width="10.5546875" customWidth="1"/>
    <col min="5" max="5" width="15.6640625" customWidth="1"/>
    <col min="6" max="6" width="12.33203125" customWidth="1"/>
    <col min="7" max="7" width="15.109375" customWidth="1"/>
    <col min="8" max="9" width="11.44140625" customWidth="1"/>
    <col min="10" max="10" width="14.6640625" customWidth="1"/>
    <col min="11" max="21" width="8" customWidth="1"/>
  </cols>
  <sheetData>
    <row r="2" spans="2:22" x14ac:dyDescent="0.25">
      <c r="B2" s="233" t="s">
        <v>128</v>
      </c>
      <c r="C2" s="234"/>
      <c r="D2" s="234"/>
      <c r="E2" s="234"/>
      <c r="F2" s="234"/>
      <c r="G2" s="234"/>
      <c r="H2" s="234"/>
      <c r="I2" s="234"/>
      <c r="J2" s="234"/>
      <c r="K2" s="234"/>
      <c r="L2" s="234"/>
      <c r="M2" s="234"/>
      <c r="N2" s="234"/>
      <c r="O2" s="234"/>
      <c r="P2" s="234"/>
      <c r="Q2" s="234"/>
      <c r="R2" s="234"/>
      <c r="S2" s="234"/>
      <c r="T2" s="234"/>
      <c r="U2" s="234"/>
      <c r="V2" s="234"/>
    </row>
    <row r="3" spans="2:22" x14ac:dyDescent="0.25">
      <c r="B3" s="286"/>
      <c r="C3" s="287" t="s">
        <v>143</v>
      </c>
      <c r="D3" s="286"/>
      <c r="E3" s="286"/>
      <c r="F3" s="286"/>
      <c r="G3" s="286"/>
      <c r="H3" s="286"/>
      <c r="I3" s="286"/>
      <c r="K3" s="288" t="s">
        <v>144</v>
      </c>
      <c r="L3" s="289"/>
      <c r="M3" s="289"/>
      <c r="N3" s="289"/>
      <c r="O3" s="289"/>
      <c r="P3" s="289"/>
      <c r="Q3" s="289"/>
      <c r="R3" s="289"/>
      <c r="S3" s="289"/>
      <c r="T3" s="289"/>
      <c r="U3" s="289"/>
      <c r="V3" s="289"/>
    </row>
    <row r="5" spans="2:22" ht="13.8" x14ac:dyDescent="0.25">
      <c r="B5" s="28" t="s">
        <v>145</v>
      </c>
    </row>
    <row r="6" spans="2:22" x14ac:dyDescent="0.25">
      <c r="C6" s="162" t="s">
        <v>146</v>
      </c>
    </row>
    <row r="7" spans="2:22" x14ac:dyDescent="0.25">
      <c r="K7" s="162" t="s">
        <v>129</v>
      </c>
    </row>
    <row r="10" spans="2:22" ht="14.4" thickBot="1" x14ac:dyDescent="0.3">
      <c r="B10" s="28" t="s">
        <v>223</v>
      </c>
      <c r="K10" s="28" t="s">
        <v>148</v>
      </c>
    </row>
    <row r="11" spans="2:22" ht="15.6" thickTop="1" thickBot="1" x14ac:dyDescent="0.3">
      <c r="B11" s="162" t="s">
        <v>147</v>
      </c>
      <c r="K11" s="231">
        <v>2010</v>
      </c>
      <c r="L11" s="232">
        <v>2015</v>
      </c>
      <c r="M11" s="232">
        <v>2020</v>
      </c>
      <c r="N11" s="232">
        <v>2025</v>
      </c>
      <c r="O11" s="232">
        <v>2030</v>
      </c>
      <c r="P11" s="232">
        <v>2035</v>
      </c>
      <c r="Q11" s="232">
        <v>2040</v>
      </c>
      <c r="R11" s="232">
        <v>2045</v>
      </c>
      <c r="S11" s="232">
        <v>2050</v>
      </c>
      <c r="T11" s="232">
        <v>2055</v>
      </c>
      <c r="U11" s="232">
        <v>2060</v>
      </c>
    </row>
    <row r="12" spans="2:22" ht="22.5" customHeight="1" thickTop="1" x14ac:dyDescent="0.25">
      <c r="K12" s="180">
        <f>ROUND(DataIn!D34,-2)</f>
        <v>12200</v>
      </c>
      <c r="L12" s="180">
        <f>ROUND(DataIn!E34,-2)</f>
        <v>14500</v>
      </c>
      <c r="M12" s="180">
        <f>ROUND(DataIn!F34,-2)</f>
        <v>16800</v>
      </c>
      <c r="N12" s="180">
        <f>ROUND(DataIn!G34,-2)</f>
        <v>18500</v>
      </c>
      <c r="O12" s="180">
        <f>ROUND(DataIn!H34,-2)</f>
        <v>20100</v>
      </c>
      <c r="P12" s="180">
        <f>ROUND(DataIn!I34,-2)</f>
        <v>22200</v>
      </c>
      <c r="Q12" s="180">
        <f>ROUND(DataIn!J34,-2)</f>
        <v>24200</v>
      </c>
      <c r="R12" s="180">
        <f>ROUND(DataIn!K34,-2)</f>
        <v>26600</v>
      </c>
      <c r="S12" s="180">
        <f>ROUND(DataIn!L34,-2)</f>
        <v>29000</v>
      </c>
      <c r="T12" s="180">
        <f>ROUND(DataIn!M34,-2)</f>
        <v>31400</v>
      </c>
      <c r="U12" s="180">
        <f>ROUND(DataIn!N34,-2)</f>
        <v>33800</v>
      </c>
    </row>
    <row r="14" spans="2:22" x14ac:dyDescent="0.25">
      <c r="B14" s="178" t="s">
        <v>184</v>
      </c>
    </row>
    <row r="15" spans="2:22" x14ac:dyDescent="0.25">
      <c r="B15" s="282" t="s">
        <v>230</v>
      </c>
    </row>
    <row r="18" spans="2:22" ht="13.8" thickBot="1" x14ac:dyDescent="0.3">
      <c r="B18" s="178" t="s">
        <v>288</v>
      </c>
      <c r="J18" s="282" t="s">
        <v>422</v>
      </c>
    </row>
    <row r="19" spans="2:22" ht="48" thickTop="1" thickBot="1" x14ac:dyDescent="0.3">
      <c r="B19" s="168" t="s">
        <v>188</v>
      </c>
      <c r="C19" s="169" t="s">
        <v>15</v>
      </c>
      <c r="D19" s="169" t="s">
        <v>197</v>
      </c>
      <c r="E19" s="169" t="s">
        <v>189</v>
      </c>
      <c r="F19" s="169" t="s">
        <v>190</v>
      </c>
      <c r="G19" s="169" t="s">
        <v>192</v>
      </c>
      <c r="H19" s="169" t="s">
        <v>193</v>
      </c>
      <c r="J19" s="456" t="s">
        <v>294</v>
      </c>
      <c r="K19" s="343" t="s">
        <v>325</v>
      </c>
      <c r="L19" s="454">
        <v>2010</v>
      </c>
      <c r="M19" s="454">
        <v>2015</v>
      </c>
      <c r="N19" s="454">
        <v>2020</v>
      </c>
      <c r="O19" s="454">
        <v>2025</v>
      </c>
      <c r="P19" s="454">
        <v>2030</v>
      </c>
      <c r="Q19" s="454">
        <v>2035</v>
      </c>
      <c r="R19" s="454">
        <v>2040</v>
      </c>
      <c r="S19" s="454">
        <v>2045</v>
      </c>
      <c r="T19" s="454">
        <v>2050</v>
      </c>
      <c r="U19" s="454">
        <v>2055</v>
      </c>
      <c r="V19" s="454">
        <v>2060</v>
      </c>
    </row>
    <row r="20" spans="2:22" ht="16.8" thickTop="1" thickBot="1" x14ac:dyDescent="0.3">
      <c r="B20" s="170" t="s">
        <v>198</v>
      </c>
      <c r="C20" s="236" t="s">
        <v>172</v>
      </c>
      <c r="D20" s="305"/>
      <c r="E20" s="306"/>
      <c r="F20" s="306"/>
      <c r="G20" s="307"/>
      <c r="H20" s="306"/>
      <c r="J20" s="457"/>
      <c r="K20" s="344" t="s">
        <v>326</v>
      </c>
      <c r="L20" s="455"/>
      <c r="M20" s="455"/>
      <c r="N20" s="455"/>
      <c r="O20" s="455"/>
      <c r="P20" s="455"/>
      <c r="Q20" s="455"/>
      <c r="R20" s="455"/>
      <c r="S20" s="455"/>
      <c r="T20" s="455"/>
      <c r="U20" s="455"/>
      <c r="V20" s="455"/>
    </row>
    <row r="21" spans="2:22" ht="16.2" thickBot="1" x14ac:dyDescent="0.3">
      <c r="B21" s="170"/>
      <c r="C21" s="236" t="s">
        <v>172</v>
      </c>
      <c r="D21" s="308"/>
      <c r="E21" s="309"/>
      <c r="F21" s="309"/>
      <c r="G21" s="310"/>
      <c r="H21" s="309"/>
      <c r="J21" s="345" t="s">
        <v>327</v>
      </c>
      <c r="K21" s="346"/>
      <c r="L21" s="347"/>
      <c r="M21" s="347"/>
      <c r="N21" s="347"/>
      <c r="O21" s="347"/>
      <c r="P21" s="347"/>
      <c r="Q21" s="347"/>
      <c r="R21" s="347"/>
      <c r="S21" s="347"/>
      <c r="T21" s="347"/>
      <c r="U21" s="347"/>
      <c r="V21" s="347"/>
    </row>
    <row r="22" spans="2:22" ht="16.2" thickBot="1" x14ac:dyDescent="0.3">
      <c r="B22" s="170"/>
      <c r="C22" s="236" t="s">
        <v>172</v>
      </c>
      <c r="D22" s="308"/>
      <c r="E22" s="309"/>
      <c r="F22" s="309"/>
      <c r="G22" s="310"/>
      <c r="H22" s="309"/>
      <c r="J22" s="348"/>
      <c r="K22" s="349"/>
      <c r="L22" s="347"/>
      <c r="M22" s="347"/>
      <c r="N22" s="347"/>
      <c r="O22" s="347"/>
      <c r="P22" s="347"/>
      <c r="Q22" s="347"/>
      <c r="R22" s="347"/>
      <c r="S22" s="347"/>
      <c r="T22" s="347"/>
      <c r="U22" s="347"/>
      <c r="V22" s="347"/>
    </row>
    <row r="23" spans="2:22" ht="16.2" thickBot="1" x14ac:dyDescent="0.3">
      <c r="B23" s="239"/>
      <c r="C23" s="240"/>
      <c r="D23" s="311"/>
      <c r="E23" s="312"/>
      <c r="F23" s="312"/>
      <c r="G23" s="313"/>
      <c r="H23" s="312"/>
    </row>
    <row r="24" spans="2:22" ht="16.8" thickTop="1" thickBot="1" x14ac:dyDescent="0.3">
      <c r="B24" s="241" t="s">
        <v>130</v>
      </c>
      <c r="C24" s="252"/>
      <c r="D24" s="253"/>
      <c r="E24" s="253"/>
      <c r="F24" s="253"/>
      <c r="G24" s="253"/>
      <c r="H24" s="253"/>
    </row>
    <row r="25" spans="2:22" ht="13.8" thickTop="1" x14ac:dyDescent="0.25"/>
    <row r="30" spans="2:22" x14ac:dyDescent="0.25">
      <c r="B30" s="233" t="s">
        <v>153</v>
      </c>
      <c r="C30" s="234"/>
      <c r="D30" s="234"/>
      <c r="E30" s="234"/>
      <c r="F30" s="234"/>
      <c r="G30" s="234"/>
      <c r="H30" s="234"/>
      <c r="I30" s="234"/>
      <c r="J30" s="234"/>
      <c r="K30" s="234"/>
      <c r="L30" s="234"/>
      <c r="M30" s="234"/>
      <c r="N30" s="234"/>
      <c r="O30" s="234"/>
      <c r="P30" s="234"/>
      <c r="Q30" s="234"/>
      <c r="R30" s="234"/>
      <c r="S30" s="234"/>
      <c r="T30" s="234"/>
      <c r="U30" s="234"/>
      <c r="V30" s="234"/>
    </row>
    <row r="32" spans="2:22" x14ac:dyDescent="0.25">
      <c r="B32" s="162" t="s">
        <v>154</v>
      </c>
    </row>
    <row r="35" spans="2:22" x14ac:dyDescent="0.25">
      <c r="B35" s="233" t="s">
        <v>150</v>
      </c>
      <c r="C35" s="233"/>
      <c r="D35" s="233"/>
      <c r="E35" s="233"/>
      <c r="F35" s="233"/>
      <c r="G35" s="233"/>
      <c r="H35" s="233"/>
      <c r="I35" s="233"/>
      <c r="J35" s="233"/>
      <c r="K35" s="233"/>
      <c r="L35" s="233"/>
      <c r="M35" s="233"/>
      <c r="N35" s="233"/>
      <c r="O35" s="233"/>
      <c r="P35" s="233"/>
      <c r="Q35" s="233"/>
      <c r="R35" s="233"/>
      <c r="S35" s="233"/>
      <c r="T35" s="233"/>
      <c r="U35" s="233"/>
      <c r="V35" s="233"/>
    </row>
    <row r="37" spans="2:22" ht="13.8" thickBot="1" x14ac:dyDescent="0.3">
      <c r="B37" s="162" t="s">
        <v>194</v>
      </c>
    </row>
    <row r="38" spans="2:22" ht="48" thickTop="1" thickBot="1" x14ac:dyDescent="0.3">
      <c r="B38" s="168" t="s">
        <v>188</v>
      </c>
      <c r="C38" s="169" t="s">
        <v>15</v>
      </c>
      <c r="D38" s="169" t="s">
        <v>197</v>
      </c>
      <c r="E38" s="169" t="s">
        <v>189</v>
      </c>
      <c r="F38" s="169" t="s">
        <v>190</v>
      </c>
      <c r="G38" s="169" t="s">
        <v>192</v>
      </c>
      <c r="H38" s="169" t="s">
        <v>193</v>
      </c>
      <c r="I38" s="169" t="s">
        <v>191</v>
      </c>
      <c r="K38" s="162" t="s">
        <v>196</v>
      </c>
    </row>
    <row r="39" spans="2:22" ht="16.8" thickTop="1" thickBot="1" x14ac:dyDescent="0.3">
      <c r="B39" s="170" t="s">
        <v>198</v>
      </c>
      <c r="C39" s="236" t="s">
        <v>172</v>
      </c>
      <c r="D39" s="305"/>
      <c r="E39" s="306"/>
      <c r="F39" s="306"/>
      <c r="G39" s="307" t="s">
        <v>195</v>
      </c>
      <c r="H39" s="306"/>
      <c r="I39" s="305"/>
      <c r="L39" s="162" t="s">
        <v>199</v>
      </c>
    </row>
    <row r="40" spans="2:22" ht="16.2" thickBot="1" x14ac:dyDescent="0.3">
      <c r="B40" s="170"/>
      <c r="C40" s="236" t="s">
        <v>172</v>
      </c>
      <c r="D40" s="308"/>
      <c r="E40" s="309"/>
      <c r="F40" s="309"/>
      <c r="G40" s="310"/>
      <c r="H40" s="309"/>
      <c r="I40" s="308"/>
    </row>
    <row r="41" spans="2:22" ht="16.2" thickBot="1" x14ac:dyDescent="0.3">
      <c r="B41" s="170"/>
      <c r="C41" s="236" t="s">
        <v>172</v>
      </c>
      <c r="D41" s="308"/>
      <c r="E41" s="309"/>
      <c r="F41" s="309"/>
      <c r="G41" s="310"/>
      <c r="H41" s="309"/>
      <c r="I41" s="308"/>
    </row>
    <row r="42" spans="2:22" ht="16.2" thickBot="1" x14ac:dyDescent="0.3">
      <c r="B42" s="239"/>
      <c r="C42" s="240"/>
      <c r="D42" s="311"/>
      <c r="E42" s="312"/>
      <c r="F42" s="312"/>
      <c r="G42" s="313"/>
      <c r="H42" s="312"/>
      <c r="I42" s="311"/>
    </row>
    <row r="43" spans="2:22" ht="16.8" thickTop="1" thickBot="1" x14ac:dyDescent="0.3">
      <c r="B43" s="241" t="s">
        <v>130</v>
      </c>
      <c r="C43" s="252"/>
      <c r="D43" s="253"/>
      <c r="E43" s="253"/>
      <c r="F43" s="253"/>
      <c r="G43" s="253"/>
      <c r="H43" s="253"/>
      <c r="I43" s="254">
        <f>SUMIF(G39:G42,"Regular",I39:I42)</f>
        <v>0</v>
      </c>
    </row>
    <row r="44" spans="2:22" ht="13.8" thickTop="1" x14ac:dyDescent="0.25"/>
    <row r="47" spans="2:22" ht="13.8" thickBot="1" x14ac:dyDescent="0.3">
      <c r="B47" s="162" t="s">
        <v>155</v>
      </c>
    </row>
    <row r="48" spans="2:22" ht="31.5" customHeight="1" thickTop="1" thickBot="1" x14ac:dyDescent="0.3">
      <c r="B48" s="168" t="s">
        <v>158</v>
      </c>
      <c r="C48" s="169" t="s">
        <v>15</v>
      </c>
      <c r="D48" s="169" t="s">
        <v>16</v>
      </c>
      <c r="E48" s="169" t="s">
        <v>45</v>
      </c>
      <c r="F48" s="169" t="s">
        <v>159</v>
      </c>
      <c r="G48" s="169" t="s">
        <v>161</v>
      </c>
      <c r="J48" t="s">
        <v>173</v>
      </c>
    </row>
    <row r="49" spans="2:22" ht="16.8" thickTop="1" thickBot="1" x14ac:dyDescent="0.3">
      <c r="B49" s="170" t="str">
        <f>DataIn!B54</f>
        <v>Lake Orange (East Fork Eno)</v>
      </c>
      <c r="C49" s="236" t="str">
        <f>DataIn!$C$2</f>
        <v>03-68-015</v>
      </c>
      <c r="D49" s="172" t="str">
        <f>DataIn!D54</f>
        <v>SW</v>
      </c>
      <c r="E49" s="238" t="str">
        <f>DataIn!C54</f>
        <v>Neuse</v>
      </c>
      <c r="F49" s="238" t="str">
        <f>DataIn!E54</f>
        <v>WS-II</v>
      </c>
      <c r="G49" s="243">
        <f>DataIn!F54</f>
        <v>0.08</v>
      </c>
      <c r="J49" t="s">
        <v>163</v>
      </c>
      <c r="K49" s="237" t="s">
        <v>162</v>
      </c>
    </row>
    <row r="50" spans="2:22" ht="16.2" thickBot="1" x14ac:dyDescent="0.3">
      <c r="B50" s="170" t="str">
        <f>DataIn!B55</f>
        <v>Lake Ben Johnston/Eno River</v>
      </c>
      <c r="C50" s="236" t="str">
        <f>DataIn!$C$2</f>
        <v>03-68-015</v>
      </c>
      <c r="D50" s="172" t="str">
        <f>DataIn!D55</f>
        <v>SW</v>
      </c>
      <c r="E50" s="238" t="str">
        <f>DataIn!C55</f>
        <v>Neuse</v>
      </c>
      <c r="F50" s="238" t="str">
        <f>DataIn!E55</f>
        <v>WS-II</v>
      </c>
      <c r="G50" s="243">
        <f>DataIn!F55</f>
        <v>0.68</v>
      </c>
      <c r="K50" s="162" t="s">
        <v>164</v>
      </c>
      <c r="M50" s="162" t="s">
        <v>167</v>
      </c>
    </row>
    <row r="51" spans="2:22" ht="16.2" thickBot="1" x14ac:dyDescent="0.3">
      <c r="B51" s="170" t="str">
        <f>DataIn!B56</f>
        <v>West Fork Eno Reservoir</v>
      </c>
      <c r="C51" s="236" t="str">
        <f>DataIn!$C$2</f>
        <v>03-68-015</v>
      </c>
      <c r="D51" s="172" t="str">
        <f>DataIn!D56</f>
        <v>SW</v>
      </c>
      <c r="E51" s="238" t="str">
        <f>DataIn!C56</f>
        <v>Neuse</v>
      </c>
      <c r="F51" s="238" t="str">
        <f>DataIn!E56</f>
        <v>WS-II</v>
      </c>
      <c r="G51" s="243">
        <f>DataIn!F56</f>
        <v>1.8</v>
      </c>
      <c r="K51" s="162" t="s">
        <v>165</v>
      </c>
      <c r="M51" s="162" t="s">
        <v>168</v>
      </c>
    </row>
    <row r="52" spans="2:22" ht="16.2" thickBot="1" x14ac:dyDescent="0.3">
      <c r="B52" s="239"/>
      <c r="C52" s="240"/>
      <c r="D52" s="172"/>
      <c r="E52" s="172"/>
      <c r="F52" s="172"/>
      <c r="G52" s="242"/>
      <c r="K52" s="162" t="s">
        <v>166</v>
      </c>
    </row>
    <row r="53" spans="2:22" ht="16.8" thickTop="1" thickBot="1" x14ac:dyDescent="0.3">
      <c r="B53" s="241" t="s">
        <v>130</v>
      </c>
      <c r="C53" s="252"/>
      <c r="D53" s="253"/>
      <c r="E53" s="253"/>
      <c r="F53" s="253"/>
      <c r="G53" s="254">
        <f>SUM(G49:G52)</f>
        <v>2.56</v>
      </c>
      <c r="J53" s="162" t="s">
        <v>169</v>
      </c>
      <c r="L53" s="237" t="s">
        <v>170</v>
      </c>
    </row>
    <row r="54" spans="2:22" ht="13.8" thickTop="1" x14ac:dyDescent="0.25"/>
    <row r="56" spans="2:22" x14ac:dyDescent="0.25">
      <c r="B56" s="290" t="s">
        <v>224</v>
      </c>
      <c r="C56" s="234"/>
      <c r="D56" s="234"/>
      <c r="E56" s="234"/>
      <c r="F56" s="234"/>
      <c r="G56" s="234"/>
      <c r="H56" s="234"/>
      <c r="I56" s="234"/>
      <c r="J56" s="234"/>
      <c r="K56" s="234"/>
      <c r="L56" s="234"/>
      <c r="M56" s="234"/>
      <c r="N56" s="234"/>
      <c r="O56" s="234"/>
      <c r="P56" s="234"/>
      <c r="Q56" s="234"/>
      <c r="R56" s="234"/>
      <c r="S56" s="234"/>
      <c r="T56" s="234"/>
      <c r="U56" s="234"/>
      <c r="V56" s="234"/>
    </row>
    <row r="58" spans="2:22" x14ac:dyDescent="0.25">
      <c r="B58" s="162" t="s">
        <v>156</v>
      </c>
      <c r="K58" t="str">
        <f>B58</f>
        <v>Table IV.1 - Water Supply Needs</v>
      </c>
    </row>
    <row r="59" spans="2:22" ht="13.8" thickBot="1" x14ac:dyDescent="0.3">
      <c r="B59" t="s">
        <v>157</v>
      </c>
    </row>
    <row r="60" spans="2:22" ht="16.8" thickTop="1" thickBot="1" x14ac:dyDescent="0.3">
      <c r="J60" s="168"/>
      <c r="K60" s="169">
        <v>2010</v>
      </c>
      <c r="L60" s="169">
        <v>2015</v>
      </c>
      <c r="M60" s="169">
        <v>2020</v>
      </c>
      <c r="N60" s="169">
        <v>2025</v>
      </c>
      <c r="O60" s="169">
        <v>2030</v>
      </c>
      <c r="P60" s="169">
        <v>2035</v>
      </c>
      <c r="Q60" s="169">
        <v>2040</v>
      </c>
      <c r="R60" s="169">
        <v>2045</v>
      </c>
      <c r="S60" s="169">
        <v>2050</v>
      </c>
      <c r="T60" s="169">
        <v>2055</v>
      </c>
      <c r="U60" s="169">
        <v>2060</v>
      </c>
    </row>
    <row r="61" spans="2:22" ht="16.8" thickTop="1" thickBot="1" x14ac:dyDescent="0.3">
      <c r="J61" s="170" t="s">
        <v>180</v>
      </c>
      <c r="K61" s="314">
        <f>'Population&amp;Demand Projections'!C117</f>
        <v>1.1659999999999999</v>
      </c>
      <c r="L61" s="314">
        <f>'Population&amp;Demand Projections'!D117</f>
        <v>1.7429999999999997</v>
      </c>
      <c r="M61" s="314">
        <f>'Population&amp;Demand Projections'!E117</f>
        <v>2.3199999999999998</v>
      </c>
      <c r="N61" s="314">
        <f>'Population&amp;Demand Projections'!F117</f>
        <v>2.5100000000000002</v>
      </c>
      <c r="O61" s="314">
        <f>'Population&amp;Demand Projections'!G117</f>
        <v>2.7</v>
      </c>
      <c r="P61" s="314">
        <f>'Population&amp;Demand Projections'!H117</f>
        <v>2.87</v>
      </c>
      <c r="Q61" s="314">
        <f>'Population&amp;Demand Projections'!I117</f>
        <v>3.04</v>
      </c>
      <c r="R61" s="314">
        <f>'Population&amp;Demand Projections'!J117</f>
        <v>3.214999999999999</v>
      </c>
      <c r="S61" s="314">
        <f>'Population&amp;Demand Projections'!K117</f>
        <v>3.39</v>
      </c>
      <c r="T61" s="314">
        <f>'Population&amp;Demand Projections'!L117</f>
        <v>3.5449999999999999</v>
      </c>
      <c r="U61" s="314">
        <f>'Population&amp;Demand Projections'!M117</f>
        <v>3.7</v>
      </c>
    </row>
    <row r="62" spans="2:22" ht="16.2" thickBot="1" x14ac:dyDescent="0.3">
      <c r="J62" s="170" t="s">
        <v>20</v>
      </c>
      <c r="K62" s="315">
        <f>'Population&amp;Demand Projections'!C103+'Population&amp;Demand Projections'!C104+'Population&amp;Demand Projections'!C105</f>
        <v>2.56</v>
      </c>
      <c r="L62" s="315">
        <f>'Population&amp;Demand Projections'!D103+'Population&amp;Demand Projections'!D104+'Population&amp;Demand Projections'!D105</f>
        <v>2.56</v>
      </c>
      <c r="M62" s="315">
        <f>'Population&amp;Demand Projections'!E103+'Population&amp;Demand Projections'!E104+'Population&amp;Demand Projections'!E105</f>
        <v>2.56</v>
      </c>
      <c r="N62" s="315">
        <f>'Population&amp;Demand Projections'!F103+'Population&amp;Demand Projections'!F104+'Population&amp;Demand Projections'!F105</f>
        <v>2.56</v>
      </c>
      <c r="O62" s="315">
        <f>'Population&amp;Demand Projections'!G103+'Population&amp;Demand Projections'!G104+'Population&amp;Demand Projections'!G105</f>
        <v>2.56</v>
      </c>
      <c r="P62" s="315">
        <f>'Population&amp;Demand Projections'!H103+'Population&amp;Demand Projections'!H104+'Population&amp;Demand Projections'!H105</f>
        <v>2.56</v>
      </c>
      <c r="Q62" s="315">
        <f>'Population&amp;Demand Projections'!I103+'Population&amp;Demand Projections'!I104+'Population&amp;Demand Projections'!I105</f>
        <v>2.56</v>
      </c>
      <c r="R62" s="315">
        <f>'Population&amp;Demand Projections'!J103+'Population&amp;Demand Projections'!J104+'Population&amp;Demand Projections'!J105</f>
        <v>2.56</v>
      </c>
      <c r="S62" s="315">
        <f>'Population&amp;Demand Projections'!K103+'Population&amp;Demand Projections'!K104+'Population&amp;Demand Projections'!K105</f>
        <v>2.56</v>
      </c>
      <c r="T62" s="315">
        <f>'Population&amp;Demand Projections'!L103+'Population&amp;Demand Projections'!L104+'Population&amp;Demand Projections'!L105</f>
        <v>2.56</v>
      </c>
      <c r="U62" s="315">
        <f>'Population&amp;Demand Projections'!M103+'Population&amp;Demand Projections'!M104+'Population&amp;Demand Projections'!M105</f>
        <v>2.56</v>
      </c>
    </row>
    <row r="63" spans="2:22" ht="31.8" thickBot="1" x14ac:dyDescent="0.3">
      <c r="J63" s="170" t="s">
        <v>182</v>
      </c>
      <c r="K63" s="316">
        <f>K61/K62</f>
        <v>0.45546874999999998</v>
      </c>
      <c r="L63" s="316">
        <f t="shared" ref="L63:U63" si="0">L61/L62</f>
        <v>0.68085937499999982</v>
      </c>
      <c r="M63" s="316">
        <f t="shared" si="0"/>
        <v>0.90624999999999989</v>
      </c>
      <c r="N63" s="316">
        <f t="shared" si="0"/>
        <v>0.98046875000000011</v>
      </c>
      <c r="O63" s="316">
        <f t="shared" si="0"/>
        <v>1.0546875</v>
      </c>
      <c r="P63" s="316">
        <f t="shared" si="0"/>
        <v>1.12109375</v>
      </c>
      <c r="Q63" s="316">
        <f t="shared" si="0"/>
        <v>1.1875</v>
      </c>
      <c r="R63" s="316">
        <f t="shared" si="0"/>
        <v>1.2558593749999996</v>
      </c>
      <c r="S63" s="316">
        <f t="shared" si="0"/>
        <v>1.32421875</v>
      </c>
      <c r="T63" s="316">
        <f t="shared" si="0"/>
        <v>1.384765625</v>
      </c>
      <c r="U63" s="316">
        <f t="shared" si="0"/>
        <v>1.4453125</v>
      </c>
    </row>
    <row r="64" spans="2:22" ht="16.2" thickBot="1" x14ac:dyDescent="0.3">
      <c r="J64" s="317" t="s">
        <v>181</v>
      </c>
      <c r="K64" s="318">
        <f>IF((K61-K62)&gt;0,K61-K62,0)</f>
        <v>0</v>
      </c>
      <c r="L64" s="318">
        <f t="shared" ref="L64:U64" si="1">IF((L61-L62)&gt;0,L61-L62,0)</f>
        <v>0</v>
      </c>
      <c r="M64" s="318">
        <f t="shared" si="1"/>
        <v>0</v>
      </c>
      <c r="N64" s="318">
        <f t="shared" si="1"/>
        <v>0</v>
      </c>
      <c r="O64" s="318">
        <f t="shared" si="1"/>
        <v>0.14000000000000012</v>
      </c>
      <c r="P64" s="318">
        <f t="shared" si="1"/>
        <v>0.31000000000000005</v>
      </c>
      <c r="Q64" s="318">
        <f t="shared" si="1"/>
        <v>0.48</v>
      </c>
      <c r="R64" s="318">
        <f t="shared" si="1"/>
        <v>0.65499999999999892</v>
      </c>
      <c r="S64" s="318">
        <f t="shared" si="1"/>
        <v>0.83000000000000007</v>
      </c>
      <c r="T64" s="318">
        <f t="shared" si="1"/>
        <v>0.98499999999999988</v>
      </c>
      <c r="U64" s="318">
        <f t="shared" si="1"/>
        <v>1.1400000000000001</v>
      </c>
    </row>
    <row r="69" spans="2:22" x14ac:dyDescent="0.25">
      <c r="B69" s="235" t="s">
        <v>200</v>
      </c>
      <c r="C69" s="234"/>
      <c r="D69" s="234"/>
      <c r="E69" s="234"/>
      <c r="F69" s="234"/>
      <c r="G69" s="234"/>
      <c r="H69" s="234"/>
      <c r="I69" s="234"/>
      <c r="J69" s="234"/>
      <c r="K69" s="234"/>
      <c r="L69" s="234"/>
      <c r="M69" s="234"/>
      <c r="N69" s="234"/>
      <c r="O69" s="234"/>
      <c r="P69" s="234"/>
      <c r="Q69" s="234"/>
      <c r="R69" s="234"/>
      <c r="S69" s="234"/>
      <c r="T69" s="234"/>
      <c r="U69" s="234"/>
      <c r="V69" s="234"/>
    </row>
    <row r="71" spans="2:22" x14ac:dyDescent="0.25">
      <c r="B71" s="282" t="s">
        <v>231</v>
      </c>
    </row>
    <row r="72" spans="2:22" ht="13.8" thickBot="1" x14ac:dyDescent="0.3">
      <c r="B72" s="178" t="s">
        <v>414</v>
      </c>
    </row>
    <row r="73" spans="2:22" ht="32.4" thickTop="1" thickBot="1" x14ac:dyDescent="0.3">
      <c r="B73" s="168" t="s">
        <v>158</v>
      </c>
      <c r="C73" s="169" t="s">
        <v>232</v>
      </c>
      <c r="D73" s="169" t="s">
        <v>45</v>
      </c>
      <c r="E73" s="169" t="s">
        <v>159</v>
      </c>
      <c r="F73" s="169" t="s">
        <v>241</v>
      </c>
      <c r="G73" s="169" t="s">
        <v>161</v>
      </c>
      <c r="H73" s="169" t="s">
        <v>247</v>
      </c>
    </row>
    <row r="74" spans="2:22" ht="16.8" thickTop="1" thickBot="1" x14ac:dyDescent="0.3">
      <c r="B74" s="170" t="str">
        <f>DataIn!B70</f>
        <v>Jordan Lake Allocation</v>
      </c>
      <c r="C74" s="236" t="str">
        <f>DataIn!C70</f>
        <v>Jordan Lake</v>
      </c>
      <c r="D74" s="238" t="str">
        <f>DataIn!E70</f>
        <v>Haw (2-1)</v>
      </c>
      <c r="E74" s="238" t="str">
        <f>DataIn!F70</f>
        <v>WS-IV</v>
      </c>
      <c r="F74" s="238">
        <f>DataIn!H70</f>
        <v>2035</v>
      </c>
      <c r="G74" s="243">
        <f>DataIn!I70</f>
        <v>1</v>
      </c>
      <c r="H74" s="243">
        <f>DataIn!J70</f>
        <v>1</v>
      </c>
    </row>
    <row r="75" spans="2:22" ht="31.8" thickBot="1" x14ac:dyDescent="0.3">
      <c r="B75" s="170" t="str">
        <f>DataIn!B71</f>
        <v>West Fork Eno Rvr Phase 2</v>
      </c>
      <c r="C75" s="236" t="str">
        <f>DataIn!C71</f>
        <v>Modify Reservoir</v>
      </c>
      <c r="D75" s="238" t="str">
        <f>DataIn!E71</f>
        <v>Neuse (10-1)</v>
      </c>
      <c r="E75" s="238" t="str">
        <f>DataIn!F71</f>
        <v>WS-II</v>
      </c>
      <c r="F75" s="238">
        <f>DataIn!H71</f>
        <v>2018</v>
      </c>
      <c r="G75" s="243">
        <f>DataIn!I71</f>
        <v>1.2</v>
      </c>
      <c r="H75" s="243">
        <f>DataIn!J71</f>
        <v>1.2</v>
      </c>
    </row>
    <row r="76" spans="2:22" ht="31.8" thickBot="1" x14ac:dyDescent="0.3">
      <c r="B76" s="170">
        <f>DataIn!B72</f>
        <v>0</v>
      </c>
      <c r="C76" s="236" t="str">
        <f>DataIn!C72</f>
        <v>Modify Reservoir</v>
      </c>
      <c r="D76" s="238">
        <f>DataIn!E72</f>
        <v>0</v>
      </c>
      <c r="E76" s="238">
        <f>DataIn!F72</f>
        <v>0</v>
      </c>
      <c r="F76" s="238">
        <f>DataIn!H72</f>
        <v>0</v>
      </c>
      <c r="G76" s="243">
        <f>DataIn!I72</f>
        <v>0</v>
      </c>
      <c r="H76" s="243">
        <f>DataIn!J72</f>
        <v>0</v>
      </c>
    </row>
    <row r="77" spans="2:22" ht="31.8" thickBot="1" x14ac:dyDescent="0.3">
      <c r="B77" s="170">
        <f>DataIn!B73</f>
        <v>0</v>
      </c>
      <c r="C77" s="236" t="str">
        <f>DataIn!C73</f>
        <v>Stream Withdrawal</v>
      </c>
      <c r="D77" s="238">
        <f>DataIn!E73</f>
        <v>0</v>
      </c>
      <c r="E77" s="238">
        <f>DataIn!F73</f>
        <v>0</v>
      </c>
      <c r="F77" s="238">
        <f>DataIn!H73</f>
        <v>0</v>
      </c>
      <c r="G77" s="243">
        <f>DataIn!I73</f>
        <v>0</v>
      </c>
      <c r="H77" s="243">
        <f>DataIn!J73</f>
        <v>0</v>
      </c>
    </row>
    <row r="78" spans="2:22" ht="31.8" thickBot="1" x14ac:dyDescent="0.3">
      <c r="B78" s="170">
        <f>DataIn!B74</f>
        <v>0</v>
      </c>
      <c r="C78" s="236" t="str">
        <f>DataIn!C74</f>
        <v>Storage Allocation</v>
      </c>
      <c r="D78" s="238">
        <f>DataIn!E74</f>
        <v>0</v>
      </c>
      <c r="E78" s="238">
        <f>DataIn!F74</f>
        <v>0</v>
      </c>
      <c r="F78" s="238">
        <f>DataIn!H74</f>
        <v>0</v>
      </c>
      <c r="G78" s="243">
        <f>DataIn!I74</f>
        <v>0</v>
      </c>
      <c r="H78" s="243">
        <f>DataIn!J74</f>
        <v>0</v>
      </c>
    </row>
    <row r="79" spans="2:22" ht="31.8" thickBot="1" x14ac:dyDescent="0.3">
      <c r="B79" s="170">
        <f>DataIn!B75</f>
        <v>0</v>
      </c>
      <c r="C79" s="236" t="str">
        <f>DataIn!C75</f>
        <v>Quarry/Raw Transfer</v>
      </c>
      <c r="D79" s="238">
        <f>DataIn!E75</f>
        <v>0</v>
      </c>
      <c r="E79" s="238">
        <f>DataIn!F75</f>
        <v>0</v>
      </c>
      <c r="F79" s="238">
        <f>DataIn!H75</f>
        <v>0</v>
      </c>
      <c r="G79" s="243">
        <f>DataIn!I75</f>
        <v>0</v>
      </c>
      <c r="H79" s="243">
        <f>DataIn!J75</f>
        <v>0</v>
      </c>
    </row>
    <row r="80" spans="2:22" ht="16.2" thickBot="1" x14ac:dyDescent="0.3">
      <c r="B80" s="170">
        <f>DataIn!B76</f>
        <v>0</v>
      </c>
      <c r="C80" s="236" t="str">
        <f>DataIn!C76</f>
        <v>Purchase</v>
      </c>
      <c r="D80" s="238">
        <f>DataIn!E76</f>
        <v>0</v>
      </c>
      <c r="E80" s="238">
        <f>DataIn!F76</f>
        <v>0</v>
      </c>
      <c r="F80" s="238">
        <f>DataIn!H76</f>
        <v>0</v>
      </c>
      <c r="G80" s="243">
        <f>DataIn!I76</f>
        <v>0</v>
      </c>
      <c r="H80" s="243">
        <f>DataIn!J76</f>
        <v>0</v>
      </c>
    </row>
    <row r="81" spans="2:10" ht="16.2" thickBot="1" x14ac:dyDescent="0.3">
      <c r="B81" s="170">
        <f>DataIn!B77</f>
        <v>0</v>
      </c>
      <c r="C81" s="236" t="str">
        <f>DataIn!C77</f>
        <v>Other</v>
      </c>
      <c r="D81" s="172"/>
      <c r="E81" s="172"/>
      <c r="G81" s="242"/>
      <c r="H81" s="242"/>
    </row>
    <row r="83" spans="2:10" x14ac:dyDescent="0.25">
      <c r="B83" s="178" t="s">
        <v>415</v>
      </c>
    </row>
    <row r="84" spans="2:10" x14ac:dyDescent="0.25">
      <c r="B84" s="178"/>
    </row>
    <row r="85" spans="2:10" ht="13.8" thickBot="1" x14ac:dyDescent="0.3">
      <c r="B85" s="178" t="s">
        <v>416</v>
      </c>
    </row>
    <row r="86" spans="2:10" ht="32.4" thickTop="1" thickBot="1" x14ac:dyDescent="0.35">
      <c r="B86" s="168" t="s">
        <v>321</v>
      </c>
      <c r="C86" s="169" t="s">
        <v>111</v>
      </c>
      <c r="D86" s="169" t="s">
        <v>93</v>
      </c>
      <c r="E86" s="169" t="s">
        <v>94</v>
      </c>
      <c r="F86" s="169" t="s">
        <v>95</v>
      </c>
      <c r="G86" s="169" t="s">
        <v>96</v>
      </c>
      <c r="H86" s="169" t="s">
        <v>97</v>
      </c>
      <c r="J86" s="448" t="s">
        <v>476</v>
      </c>
    </row>
    <row r="87" spans="2:10" ht="16.8" thickTop="1" thickBot="1" x14ac:dyDescent="0.3">
      <c r="B87" s="319" t="s">
        <v>319</v>
      </c>
      <c r="C87" s="323">
        <f>'Population&amp;Demand Projections'!$J$118</f>
        <v>0.65499999999999892</v>
      </c>
      <c r="D87" s="323">
        <f>'Population&amp;Demand Projections'!$J$118</f>
        <v>0.65499999999999892</v>
      </c>
      <c r="E87" s="323">
        <f>'Population&amp;Demand Projections'!$J$118</f>
        <v>0.65499999999999892</v>
      </c>
      <c r="F87" s="323">
        <f>'Population&amp;Demand Projections'!$J$118</f>
        <v>0.65499999999999892</v>
      </c>
      <c r="G87" s="323">
        <f>'Population&amp;Demand Projections'!$J$118</f>
        <v>0.65499999999999892</v>
      </c>
      <c r="H87" s="323">
        <f>'Population&amp;Demand Projections'!$J$118</f>
        <v>0.65499999999999892</v>
      </c>
    </row>
    <row r="88" spans="2:10" ht="16.2" thickBot="1" x14ac:dyDescent="0.3">
      <c r="B88" s="335" t="s">
        <v>320</v>
      </c>
      <c r="C88" s="336">
        <f>'Population&amp;Demand Projections'!$M$118</f>
        <v>1.1400000000000001</v>
      </c>
      <c r="D88" s="336">
        <f>'Population&amp;Demand Projections'!$M$118</f>
        <v>1.1400000000000001</v>
      </c>
      <c r="E88" s="336">
        <f>'Population&amp;Demand Projections'!$M$118</f>
        <v>1.1400000000000001</v>
      </c>
      <c r="F88" s="336">
        <f>'Population&amp;Demand Projections'!$M$118</f>
        <v>1.1400000000000001</v>
      </c>
      <c r="G88" s="336">
        <f>'Population&amp;Demand Projections'!$M$118</f>
        <v>1.1400000000000001</v>
      </c>
      <c r="H88" s="336">
        <f>'Population&amp;Demand Projections'!$M$118</f>
        <v>1.1400000000000001</v>
      </c>
    </row>
    <row r="89" spans="2:10" ht="16.2" thickBot="1" x14ac:dyDescent="0.3">
      <c r="B89" s="320" t="s">
        <v>289</v>
      </c>
      <c r="C89" s="324"/>
      <c r="D89" s="324"/>
      <c r="E89" s="324"/>
      <c r="F89" s="324"/>
      <c r="G89" s="324"/>
      <c r="H89" s="324"/>
    </row>
    <row r="90" spans="2:10" ht="16.2" thickBot="1" x14ac:dyDescent="0.3">
      <c r="B90" s="321" t="s">
        <v>322</v>
      </c>
      <c r="C90" s="309">
        <f>C87</f>
        <v>0.65499999999999892</v>
      </c>
      <c r="D90" s="309">
        <f>IF('Supply Alternative 1'!$A23&gt;0,'Supply Alternative 1'!$G23,0)</f>
        <v>1</v>
      </c>
      <c r="E90" s="309">
        <f>IF('Supply Alternative 2'!$A23&gt;0,'Supply Alternative 2'!$G23,0)</f>
        <v>0</v>
      </c>
      <c r="F90" s="309" t="e">
        <f>IF(#REF!&gt;0,#REF!,0)</f>
        <v>#REF!</v>
      </c>
      <c r="G90" s="309" t="e">
        <f>IF(#REF!&gt;0,#REF!,0)</f>
        <v>#REF!</v>
      </c>
      <c r="H90" s="309" t="e">
        <f>IF(#REF!&gt;0,#REF!,0)</f>
        <v>#REF!</v>
      </c>
      <c r="J90" s="282" t="s">
        <v>417</v>
      </c>
    </row>
    <row r="91" spans="2:10" ht="16.2" thickBot="1" x14ac:dyDescent="0.3">
      <c r="B91" s="321" t="str">
        <f>B75</f>
        <v>West Fork Eno Rvr Phase 2</v>
      </c>
      <c r="C91" s="309">
        <f>C88</f>
        <v>1.1400000000000001</v>
      </c>
      <c r="D91" s="309">
        <f>IF('Supply Alternative 1'!$A24&gt;0,'Supply Alternative 1'!$G24,0)</f>
        <v>0</v>
      </c>
      <c r="E91" s="309">
        <f>IF('Supply Alternative 2'!$A24&gt;0,'Supply Alternative 2'!$G24,0)</f>
        <v>1.2</v>
      </c>
      <c r="F91" s="309" t="e">
        <f>IF(#REF!&gt;0,#REF!,0)</f>
        <v>#REF!</v>
      </c>
      <c r="G91" s="309" t="e">
        <f>IF(#REF!&gt;0,#REF!,0)</f>
        <v>#REF!</v>
      </c>
      <c r="H91" s="309" t="e">
        <f>IF(#REF!&gt;0,#REF!,0)</f>
        <v>#REF!</v>
      </c>
    </row>
    <row r="92" spans="2:10" ht="16.2" thickBot="1" x14ac:dyDescent="0.3">
      <c r="B92" s="321">
        <f>B76</f>
        <v>0</v>
      </c>
      <c r="C92" s="309">
        <v>0</v>
      </c>
      <c r="D92" s="309">
        <f>IF('Supply Alternative 1'!$A25&gt;0,'Supply Alternative 1'!$G25,0)</f>
        <v>0</v>
      </c>
      <c r="E92" s="309">
        <f>IF('Supply Alternative 2'!$A25&gt;0,'Supply Alternative 2'!$G25,0)</f>
        <v>0</v>
      </c>
      <c r="F92" s="309" t="e">
        <f>IF(#REF!&gt;0,#REF!,0)</f>
        <v>#REF!</v>
      </c>
      <c r="G92" s="309" t="e">
        <f>IF(#REF!&gt;0,#REF!,0)</f>
        <v>#REF!</v>
      </c>
      <c r="H92" s="309" t="e">
        <f>IF(#REF!&gt;0,#REF!,0)</f>
        <v>#REF!</v>
      </c>
    </row>
    <row r="93" spans="2:10" ht="16.2" thickBot="1" x14ac:dyDescent="0.3">
      <c r="B93" s="321">
        <f>B77</f>
        <v>0</v>
      </c>
      <c r="C93" s="309">
        <v>0</v>
      </c>
      <c r="D93" s="309">
        <f>IF('Supply Alternative 1'!$A26&gt;0,'Supply Alternative 1'!$G26,0)</f>
        <v>0</v>
      </c>
      <c r="E93" s="309">
        <f>IF('Supply Alternative 2'!$A26&gt;0,'Supply Alternative 2'!$G26,0)</f>
        <v>0</v>
      </c>
      <c r="F93" s="309" t="e">
        <f>IF(#REF!&gt;0,#REF!,0)</f>
        <v>#REF!</v>
      </c>
      <c r="G93" s="309" t="e">
        <f>IF(#REF!&gt;0,#REF!,0)</f>
        <v>#REF!</v>
      </c>
      <c r="H93" s="309" t="e">
        <f>IF(#REF!&gt;0,#REF!,0)</f>
        <v>#REF!</v>
      </c>
    </row>
    <row r="94" spans="2:10" ht="16.2" thickBot="1" x14ac:dyDescent="0.3">
      <c r="B94" s="321">
        <f>B78</f>
        <v>0</v>
      </c>
      <c r="C94" s="309">
        <v>0</v>
      </c>
      <c r="D94" s="309">
        <f>IF('Supply Alternative 1'!$A27&gt;0,'Supply Alternative 1'!$G27,0)</f>
        <v>0</v>
      </c>
      <c r="E94" s="309">
        <f>IF('Supply Alternative 2'!$A27&gt;0,'Supply Alternative 2'!$G27,0)</f>
        <v>0</v>
      </c>
      <c r="F94" s="309" t="e">
        <f>IF(#REF!&gt;0,#REF!,0)</f>
        <v>#REF!</v>
      </c>
      <c r="G94" s="309" t="e">
        <f>IF(#REF!&gt;0,#REF!,0)</f>
        <v>#REF!</v>
      </c>
      <c r="H94" s="309" t="e">
        <f>IF(#REF!&gt;0,#REF!,0)</f>
        <v>#REF!</v>
      </c>
    </row>
    <row r="95" spans="2:10" ht="16.2" thickBot="1" x14ac:dyDescent="0.3">
      <c r="B95" s="322">
        <f>B79</f>
        <v>0</v>
      </c>
      <c r="C95" s="312">
        <v>0</v>
      </c>
      <c r="D95" s="309">
        <f>IF('Supply Alternative 1'!$A28&gt;0,'Supply Alternative 1'!$G28,0)</f>
        <v>0</v>
      </c>
      <c r="E95" s="309">
        <f>IF('Supply Alternative 2'!$A28&gt;0,'Supply Alternative 2'!$G28,0)</f>
        <v>0</v>
      </c>
      <c r="F95" s="309" t="e">
        <f>IF(#REF!&gt;0,#REF!,0)</f>
        <v>#REF!</v>
      </c>
      <c r="G95" s="309" t="e">
        <f>IF(#REF!&gt;0,#REF!,0)</f>
        <v>#REF!</v>
      </c>
      <c r="H95" s="309" t="e">
        <f>IF(#REF!&gt;0,#REF!,0)</f>
        <v>#REF!</v>
      </c>
    </row>
    <row r="96" spans="2:10" ht="19.2" thickTop="1" thickBot="1" x14ac:dyDescent="0.3">
      <c r="B96" s="292" t="s">
        <v>290</v>
      </c>
      <c r="C96" s="325">
        <f>SUM(C90:C95)</f>
        <v>1.794999999999999</v>
      </c>
      <c r="D96" s="325">
        <f t="shared" ref="D96:H96" si="2">SUM(D90:D95)</f>
        <v>1</v>
      </c>
      <c r="E96" s="325">
        <f t="shared" si="2"/>
        <v>1.2</v>
      </c>
      <c r="F96" s="325" t="e">
        <f t="shared" si="2"/>
        <v>#REF!</v>
      </c>
      <c r="G96" s="325" t="e">
        <f t="shared" si="2"/>
        <v>#REF!</v>
      </c>
      <c r="H96" s="325" t="e">
        <f t="shared" si="2"/>
        <v>#REF!</v>
      </c>
    </row>
    <row r="97" spans="2:11" ht="13.8" thickTop="1" x14ac:dyDescent="0.25"/>
    <row r="99" spans="2:11" ht="13.8" thickBot="1" x14ac:dyDescent="0.3">
      <c r="B99" s="178" t="s">
        <v>418</v>
      </c>
    </row>
    <row r="100" spans="2:11" ht="32.4" thickTop="1" thickBot="1" x14ac:dyDescent="0.3">
      <c r="B100" s="168" t="s">
        <v>19</v>
      </c>
      <c r="C100" s="169" t="s">
        <v>111</v>
      </c>
      <c r="D100" s="169" t="s">
        <v>93</v>
      </c>
      <c r="E100" s="169" t="s">
        <v>94</v>
      </c>
      <c r="F100" s="169" t="s">
        <v>95</v>
      </c>
      <c r="G100" s="169" t="s">
        <v>96</v>
      </c>
      <c r="H100" s="169" t="s">
        <v>97</v>
      </c>
      <c r="I100" s="169"/>
    </row>
    <row r="101" spans="2:11" ht="32.4" thickTop="1" thickBot="1" x14ac:dyDescent="0.55000000000000004">
      <c r="B101" s="170" t="s">
        <v>324</v>
      </c>
      <c r="C101" s="305">
        <f>'Supply Alternatives Summary'!B15</f>
        <v>1</v>
      </c>
      <c r="D101" s="305">
        <f>'Supply Alternatives Summary'!C15</f>
        <v>0</v>
      </c>
      <c r="E101" s="305">
        <f>'Supply Alternatives Summary'!D15</f>
        <v>0</v>
      </c>
      <c r="F101" s="305">
        <f>'Supply Alternatives Summary'!E15</f>
        <v>0</v>
      </c>
      <c r="G101" s="305">
        <f>'Supply Alternatives Summary'!F15</f>
        <v>0</v>
      </c>
      <c r="H101" s="305">
        <f>'Supply Alternatives Summary'!G15</f>
        <v>0</v>
      </c>
      <c r="I101" s="243"/>
      <c r="J101" s="338" t="s">
        <v>323</v>
      </c>
      <c r="K101" s="337" t="s">
        <v>260</v>
      </c>
    </row>
    <row r="102" spans="2:11" ht="16.2" thickBot="1" x14ac:dyDescent="0.3">
      <c r="B102" s="170" t="s">
        <v>98</v>
      </c>
      <c r="C102" s="308">
        <f>'Supply Alternatives Summary'!B16</f>
        <v>1</v>
      </c>
      <c r="D102" s="308">
        <f>'Supply Alternatives Summary'!C16</f>
        <v>1.2</v>
      </c>
      <c r="E102" s="308">
        <f>'Supply Alternatives Summary'!D16</f>
        <v>0</v>
      </c>
      <c r="F102" s="308">
        <f>'Supply Alternatives Summary'!E16</f>
        <v>0</v>
      </c>
      <c r="G102" s="308">
        <f>'Supply Alternatives Summary'!F16</f>
        <v>0</v>
      </c>
      <c r="H102" s="308">
        <f>'Supply Alternatives Summary'!G16</f>
        <v>0</v>
      </c>
      <c r="I102" s="243"/>
    </row>
    <row r="103" spans="2:11" ht="16.2" thickBot="1" x14ac:dyDescent="0.3">
      <c r="B103" s="170" t="s">
        <v>99</v>
      </c>
      <c r="C103" s="310" t="str">
        <f>'Supply Alternatives Summary'!B17</f>
        <v>The Same</v>
      </c>
      <c r="D103" s="310" t="str">
        <f>'Supply Alternatives Summary'!C17</f>
        <v>More Than</v>
      </c>
      <c r="E103" s="310">
        <f>'Supply Alternatives Summary'!D17</f>
        <v>0</v>
      </c>
      <c r="F103" s="310">
        <f>'Supply Alternatives Summary'!E17</f>
        <v>0</v>
      </c>
      <c r="G103" s="310">
        <f>'Supply Alternatives Summary'!F17</f>
        <v>0</v>
      </c>
      <c r="H103" s="310">
        <f>'Supply Alternatives Summary'!G17</f>
        <v>0</v>
      </c>
      <c r="I103" s="243"/>
    </row>
    <row r="104" spans="2:11" ht="16.2" thickBot="1" x14ac:dyDescent="0.35">
      <c r="B104" s="170" t="s">
        <v>100</v>
      </c>
      <c r="C104" s="310" t="str">
        <f>'Supply Alternatives Summary'!B18</f>
        <v>WS-IV</v>
      </c>
      <c r="D104" s="310" t="str">
        <f>'Supply Alternatives Summary'!C18</f>
        <v>WS-II</v>
      </c>
      <c r="E104" s="310">
        <f>'Supply Alternatives Summary'!D18</f>
        <v>0</v>
      </c>
      <c r="F104" s="310">
        <f>'Supply Alternatives Summary'!E18</f>
        <v>0</v>
      </c>
      <c r="G104" s="339">
        <f>'Supply Alternatives Summary'!F18</f>
        <v>0</v>
      </c>
      <c r="H104" s="339">
        <f>'Supply Alternatives Summary'!G18</f>
        <v>0</v>
      </c>
      <c r="I104" s="243"/>
    </row>
    <row r="105" spans="2:11" ht="16.2" thickBot="1" x14ac:dyDescent="0.35">
      <c r="B105" s="170" t="s">
        <v>376</v>
      </c>
      <c r="C105" s="310" t="str">
        <f>'Supply Alternatives Summary'!B19</f>
        <v>Good</v>
      </c>
      <c r="D105" s="310" t="str">
        <f>'Supply Alternatives Summary'!C19</f>
        <v>Good</v>
      </c>
      <c r="E105" s="310">
        <f>'Supply Alternatives Summary'!D19</f>
        <v>0</v>
      </c>
      <c r="F105" s="310">
        <f>'Supply Alternatives Summary'!E19</f>
        <v>0</v>
      </c>
      <c r="G105" s="339">
        <f>'Supply Alternatives Summary'!F19</f>
        <v>0</v>
      </c>
      <c r="H105" s="339">
        <f>'Supply Alternatives Summary'!G19</f>
        <v>0</v>
      </c>
      <c r="I105" s="243"/>
    </row>
    <row r="106" spans="2:11" ht="16.2" thickBot="1" x14ac:dyDescent="0.35">
      <c r="B106" s="170" t="s">
        <v>101</v>
      </c>
      <c r="C106" s="310">
        <f>'Supply Alternatives Summary'!B20</f>
        <v>1</v>
      </c>
      <c r="D106" s="310" t="str">
        <f>'Supply Alternatives Summary'!C20</f>
        <v>None</v>
      </c>
      <c r="E106" s="310">
        <f>'Supply Alternatives Summary'!D20</f>
        <v>0</v>
      </c>
      <c r="F106" s="310">
        <f>'Supply Alternatives Summary'!E20</f>
        <v>0</v>
      </c>
      <c r="G106" s="339">
        <f>'Supply Alternatives Summary'!F20</f>
        <v>0</v>
      </c>
      <c r="H106" s="339">
        <f>'Supply Alternatives Summary'!G20</f>
        <v>0</v>
      </c>
      <c r="I106" s="243"/>
    </row>
    <row r="107" spans="2:11" ht="16.2" thickBot="1" x14ac:dyDescent="0.35">
      <c r="B107" s="170" t="s">
        <v>102</v>
      </c>
      <c r="C107" s="310" t="str">
        <f>'Supply Alternatives Summary'!B21</f>
        <v>Yes</v>
      </c>
      <c r="D107" s="310" t="str">
        <f>'Supply Alternatives Summary'!C21</f>
        <v>None</v>
      </c>
      <c r="E107" s="310">
        <f>'Supply Alternatives Summary'!D21</f>
        <v>0</v>
      </c>
      <c r="F107" s="310">
        <f>'Supply Alternatives Summary'!E21</f>
        <v>0</v>
      </c>
      <c r="G107" s="339">
        <f>'Supply Alternatives Summary'!F21</f>
        <v>0</v>
      </c>
      <c r="H107" s="339">
        <f>'Supply Alternatives Summary'!G21</f>
        <v>0</v>
      </c>
      <c r="I107" s="243"/>
    </row>
    <row r="108" spans="2:11" ht="16.2" thickBot="1" x14ac:dyDescent="0.3">
      <c r="B108" s="170" t="s">
        <v>103</v>
      </c>
      <c r="C108" s="310" t="str">
        <f>'Supply Alternatives Summary'!B22</f>
        <v>Not Complex</v>
      </c>
      <c r="D108" s="310" t="str">
        <f>'Supply Alternatives Summary'!C22</f>
        <v>Complex</v>
      </c>
      <c r="E108" s="310">
        <f>'Supply Alternatives Summary'!D22</f>
        <v>0</v>
      </c>
      <c r="F108" s="310">
        <f>'Supply Alternatives Summary'!E22</f>
        <v>0</v>
      </c>
      <c r="G108" s="310">
        <f>'Supply Alternatives Summary'!F22</f>
        <v>0</v>
      </c>
      <c r="H108" s="310">
        <f>'Supply Alternatives Summary'!G22</f>
        <v>0</v>
      </c>
      <c r="I108" s="291"/>
    </row>
    <row r="109" spans="2:11" ht="16.2" thickBot="1" x14ac:dyDescent="0.3">
      <c r="B109" s="170" t="s">
        <v>104</v>
      </c>
      <c r="C109" s="310" t="str">
        <f>'Supply Alternatives Summary'!B23</f>
        <v>Complex</v>
      </c>
      <c r="D109" s="310" t="str">
        <f>'Supply Alternatives Summary'!C23</f>
        <v>Not Complex</v>
      </c>
      <c r="E109" s="310">
        <f>'Supply Alternatives Summary'!D23</f>
        <v>0</v>
      </c>
      <c r="F109" s="310">
        <f>'Supply Alternatives Summary'!E23</f>
        <v>0</v>
      </c>
      <c r="G109" s="310">
        <f>'Supply Alternatives Summary'!F23</f>
        <v>0</v>
      </c>
      <c r="H109" s="310">
        <f>'Supply Alternatives Summary'!G23</f>
        <v>0</v>
      </c>
      <c r="I109" s="291"/>
    </row>
    <row r="110" spans="2:11" ht="16.2" thickBot="1" x14ac:dyDescent="0.3">
      <c r="B110" s="170" t="s">
        <v>105</v>
      </c>
      <c r="C110" s="310" t="str">
        <f>'Supply Alternatives Summary'!B24</f>
        <v>Complex</v>
      </c>
      <c r="D110" s="310" t="str">
        <f>'Supply Alternatives Summary'!C24</f>
        <v>Not Complex</v>
      </c>
      <c r="E110" s="310">
        <f>'Supply Alternatives Summary'!D24</f>
        <v>0</v>
      </c>
      <c r="F110" s="310">
        <f>'Supply Alternatives Summary'!E24</f>
        <v>0</v>
      </c>
      <c r="G110" s="310">
        <f>'Supply Alternatives Summary'!F24</f>
        <v>0</v>
      </c>
      <c r="H110" s="310">
        <f>'Supply Alternatives Summary'!G24</f>
        <v>0</v>
      </c>
      <c r="I110" s="291"/>
    </row>
    <row r="111" spans="2:11" ht="16.2" thickBot="1" x14ac:dyDescent="0.35">
      <c r="B111" s="170" t="s">
        <v>106</v>
      </c>
      <c r="C111" s="310" t="str">
        <f>'Supply Alternatives Summary'!B25</f>
        <v>Few</v>
      </c>
      <c r="D111" s="310" t="str">
        <f>'Supply Alternatives Summary'!C25</f>
        <v>Few</v>
      </c>
      <c r="E111" s="310">
        <f>'Supply Alternatives Summary'!D25</f>
        <v>0</v>
      </c>
      <c r="F111" s="310">
        <f>'Supply Alternatives Summary'!E25</f>
        <v>0</v>
      </c>
      <c r="G111" s="339">
        <f>'Supply Alternatives Summary'!F25</f>
        <v>0</v>
      </c>
      <c r="H111" s="339">
        <f>'Supply Alternatives Summary'!G25</f>
        <v>0</v>
      </c>
      <c r="I111" s="243"/>
    </row>
    <row r="112" spans="2:11" ht="16.2" thickBot="1" x14ac:dyDescent="0.35">
      <c r="B112" s="170" t="s">
        <v>107</v>
      </c>
      <c r="C112" s="310" t="str">
        <f>'Supply Alternatives Summary'!B26</f>
        <v>Yes</v>
      </c>
      <c r="D112" s="310" t="str">
        <f>'Supply Alternatives Summary'!C26</f>
        <v>Yes</v>
      </c>
      <c r="E112" s="310">
        <f>'Supply Alternatives Summary'!D26</f>
        <v>0</v>
      </c>
      <c r="F112" s="310">
        <f>'Supply Alternatives Summary'!E26</f>
        <v>0</v>
      </c>
      <c r="G112" s="339">
        <f>'Supply Alternatives Summary'!F26</f>
        <v>0</v>
      </c>
      <c r="H112" s="339">
        <f>'Supply Alternatives Summary'!G26</f>
        <v>0</v>
      </c>
      <c r="I112" s="243"/>
    </row>
    <row r="113" spans="1:26" ht="16.2" thickBot="1" x14ac:dyDescent="0.3">
      <c r="B113" s="170" t="s">
        <v>108</v>
      </c>
      <c r="C113" s="308">
        <f>'Supply Alternatives Summary'!B27</f>
        <v>4</v>
      </c>
      <c r="D113" s="308">
        <f>'Supply Alternatives Summary'!C27</f>
        <v>8.6999999999999993</v>
      </c>
      <c r="E113" s="308">
        <f>'Supply Alternatives Summary'!D27</f>
        <v>0</v>
      </c>
      <c r="F113" s="308">
        <f>'Supply Alternatives Summary'!E27</f>
        <v>0</v>
      </c>
      <c r="G113" s="308">
        <f>'Supply Alternatives Summary'!F27</f>
        <v>0</v>
      </c>
      <c r="H113" s="308">
        <f>'Supply Alternatives Summary'!G27</f>
        <v>0</v>
      </c>
      <c r="I113" s="243"/>
    </row>
    <row r="114" spans="1:26" ht="16.2" thickBot="1" x14ac:dyDescent="0.3">
      <c r="B114" s="170" t="s">
        <v>109</v>
      </c>
      <c r="C114" s="340">
        <f>'Supply Alternatives Summary'!B28</f>
        <v>4</v>
      </c>
      <c r="D114" s="340">
        <f>'Supply Alternatives Summary'!C28</f>
        <v>7.25</v>
      </c>
      <c r="E114" s="340">
        <f>'Supply Alternatives Summary'!D28</f>
        <v>0</v>
      </c>
      <c r="F114" s="340">
        <f>'Supply Alternatives Summary'!E28</f>
        <v>0</v>
      </c>
      <c r="G114" s="340">
        <f>'Supply Alternatives Summary'!F28</f>
        <v>0</v>
      </c>
      <c r="H114" s="340">
        <f>'Supply Alternatives Summary'!G28</f>
        <v>0</v>
      </c>
      <c r="I114" s="243"/>
    </row>
    <row r="115" spans="1:26" ht="16.2" thickBot="1" x14ac:dyDescent="0.3">
      <c r="B115" s="239"/>
      <c r="C115" s="341"/>
      <c r="D115" s="341"/>
      <c r="E115" s="341"/>
      <c r="F115" s="341"/>
      <c r="G115" s="342"/>
      <c r="H115" s="342"/>
      <c r="I115" s="242"/>
    </row>
    <row r="116" spans="1:26" ht="18.600000000000001" thickTop="1" thickBot="1" x14ac:dyDescent="0.3">
      <c r="B116" s="292" t="s">
        <v>242</v>
      </c>
      <c r="C116" s="253">
        <v>1</v>
      </c>
      <c r="D116" s="253">
        <v>1</v>
      </c>
      <c r="E116" s="253"/>
      <c r="F116" s="253"/>
      <c r="G116" s="253"/>
      <c r="H116" s="253"/>
      <c r="I116" s="254"/>
    </row>
    <row r="117" spans="1:26" ht="13.8" thickTop="1" x14ac:dyDescent="0.25"/>
    <row r="119" spans="1:26" x14ac:dyDescent="0.25">
      <c r="A119" s="334"/>
      <c r="B119" s="299" t="s">
        <v>378</v>
      </c>
      <c r="C119" s="334"/>
      <c r="D119" s="334"/>
      <c r="E119" s="334"/>
      <c r="F119" s="334"/>
      <c r="G119" s="334"/>
      <c r="H119" s="334"/>
      <c r="I119" s="334"/>
      <c r="J119" s="334"/>
      <c r="K119" s="334"/>
      <c r="L119" s="334"/>
      <c r="M119" s="334"/>
      <c r="N119" s="334"/>
      <c r="O119" s="334"/>
      <c r="P119" s="334"/>
      <c r="Q119" s="334"/>
      <c r="R119" s="334"/>
      <c r="S119" s="334"/>
      <c r="T119" s="334"/>
      <c r="U119" s="334"/>
      <c r="V119" s="334"/>
      <c r="W119" s="334"/>
      <c r="X119" s="334"/>
      <c r="Y119" s="334"/>
      <c r="Z119" s="334"/>
    </row>
    <row r="121" spans="1:26" x14ac:dyDescent="0.25">
      <c r="B121" s="178" t="s">
        <v>419</v>
      </c>
    </row>
    <row r="122" spans="1:26" x14ac:dyDescent="0.25">
      <c r="B122" s="282" t="s">
        <v>487</v>
      </c>
    </row>
    <row r="123" spans="1:26" ht="70.8" customHeight="1" x14ac:dyDescent="0.25">
      <c r="B123" s="282"/>
    </row>
    <row r="124" spans="1:26" x14ac:dyDescent="0.25">
      <c r="B124" s="282"/>
    </row>
    <row r="125" spans="1:26" x14ac:dyDescent="0.25">
      <c r="B125" s="282"/>
    </row>
    <row r="126" spans="1:26" x14ac:dyDescent="0.25">
      <c r="B126" s="282"/>
    </row>
    <row r="127" spans="1:26" x14ac:dyDescent="0.25">
      <c r="B127" s="282"/>
    </row>
    <row r="128" spans="1:26" x14ac:dyDescent="0.25">
      <c r="B128" s="282"/>
    </row>
    <row r="129" spans="2:3" x14ac:dyDescent="0.25">
      <c r="B129" s="282"/>
    </row>
    <row r="130" spans="2:3" x14ac:dyDescent="0.25">
      <c r="B130" s="282"/>
    </row>
    <row r="134" spans="2:3" ht="13.8" thickBot="1" x14ac:dyDescent="0.3">
      <c r="B134" s="178" t="s">
        <v>420</v>
      </c>
    </row>
    <row r="135" spans="2:3" ht="16.8" thickTop="1" thickBot="1" x14ac:dyDescent="0.3">
      <c r="B135" s="168" t="s">
        <v>485</v>
      </c>
      <c r="C135" s="169" t="s">
        <v>483</v>
      </c>
    </row>
    <row r="136" spans="2:3" ht="32.4" thickTop="1" thickBot="1" x14ac:dyDescent="0.3">
      <c r="B136" s="170" t="s">
        <v>480</v>
      </c>
      <c r="C136" s="450">
        <v>90000</v>
      </c>
    </row>
    <row r="137" spans="2:3" ht="31.8" thickBot="1" x14ac:dyDescent="0.3">
      <c r="B137" s="170" t="s">
        <v>481</v>
      </c>
      <c r="C137" s="450">
        <v>1000000</v>
      </c>
    </row>
    <row r="138" spans="2:3" ht="16.2" thickBot="1" x14ac:dyDescent="0.3">
      <c r="B138" s="170" t="s">
        <v>482</v>
      </c>
      <c r="C138" s="450">
        <v>2000000</v>
      </c>
    </row>
    <row r="139" spans="2:3" ht="31.8" thickBot="1" x14ac:dyDescent="0.3">
      <c r="B139" s="170" t="s">
        <v>486</v>
      </c>
      <c r="C139" s="450">
        <v>910000</v>
      </c>
    </row>
    <row r="140" spans="2:3" ht="18.600000000000001" thickBot="1" x14ac:dyDescent="0.3">
      <c r="B140" s="292" t="s">
        <v>484</v>
      </c>
      <c r="C140" s="451">
        <f>SUM(C136:C139)</f>
        <v>4000000</v>
      </c>
    </row>
    <row r="141" spans="2:3" ht="13.8" thickTop="1" x14ac:dyDescent="0.25">
      <c r="B141" s="282"/>
    </row>
    <row r="143" spans="2:3" ht="13.8" thickBot="1" x14ac:dyDescent="0.3">
      <c r="B143" s="178" t="s">
        <v>421</v>
      </c>
    </row>
    <row r="144" spans="2:3" ht="16.8" thickTop="1" thickBot="1" x14ac:dyDescent="0.3">
      <c r="B144" s="168" t="s">
        <v>488</v>
      </c>
      <c r="C144" s="169" t="s">
        <v>483</v>
      </c>
    </row>
    <row r="145" spans="2:4" ht="16.8" thickTop="1" thickBot="1" x14ac:dyDescent="0.3">
      <c r="B145" s="170" t="s">
        <v>489</v>
      </c>
      <c r="C145" s="450">
        <v>4000000</v>
      </c>
    </row>
    <row r="146" spans="2:4" ht="8.4" customHeight="1" thickBot="1" x14ac:dyDescent="0.3">
      <c r="B146" s="452"/>
      <c r="C146" s="450"/>
    </row>
    <row r="147" spans="2:4" ht="31.8" thickBot="1" x14ac:dyDescent="0.3">
      <c r="B147" s="170" t="s">
        <v>490</v>
      </c>
      <c r="C147" s="450"/>
    </row>
    <row r="148" spans="2:4" ht="16.2" thickBot="1" x14ac:dyDescent="0.3">
      <c r="B148" s="453" t="s">
        <v>491</v>
      </c>
      <c r="C148" s="450">
        <v>3100200</v>
      </c>
    </row>
    <row r="149" spans="2:4" ht="16.2" thickBot="1" x14ac:dyDescent="0.3">
      <c r="B149" s="453" t="s">
        <v>492</v>
      </c>
      <c r="C149" s="450">
        <v>2322000</v>
      </c>
    </row>
    <row r="150" spans="2:4" ht="16.2" thickBot="1" x14ac:dyDescent="0.3">
      <c r="B150" s="453" t="s">
        <v>493</v>
      </c>
      <c r="C150" s="450">
        <v>376200</v>
      </c>
    </row>
    <row r="151" spans="2:4" ht="16.2" thickBot="1" x14ac:dyDescent="0.3">
      <c r="B151" s="453" t="s">
        <v>494</v>
      </c>
      <c r="C151" s="450">
        <v>900000</v>
      </c>
    </row>
    <row r="152" spans="2:4" ht="31.8" thickBot="1" x14ac:dyDescent="0.3">
      <c r="B152" s="453" t="s">
        <v>495</v>
      </c>
      <c r="C152" s="450">
        <v>1978000</v>
      </c>
    </row>
    <row r="153" spans="2:4" ht="18.600000000000001" thickBot="1" x14ac:dyDescent="0.3">
      <c r="B153" s="292" t="s">
        <v>484</v>
      </c>
      <c r="C153" s="451">
        <f>SUM(C145:C152)</f>
        <v>12676400</v>
      </c>
    </row>
    <row r="154" spans="2:4" ht="13.8" thickTop="1" x14ac:dyDescent="0.25">
      <c r="B154" s="178"/>
    </row>
    <row r="157" spans="2:4" ht="13.8" thickBot="1" x14ac:dyDescent="0.3">
      <c r="B157" s="178" t="s">
        <v>416</v>
      </c>
    </row>
    <row r="158" spans="2:4" ht="16.8" thickTop="1" thickBot="1" x14ac:dyDescent="0.3">
      <c r="B158" s="168" t="s">
        <v>321</v>
      </c>
      <c r="C158" s="169" t="s">
        <v>25</v>
      </c>
      <c r="D158" s="169" t="s">
        <v>25</v>
      </c>
    </row>
    <row r="159" spans="2:4" ht="16.8" thickTop="1" thickBot="1" x14ac:dyDescent="0.3">
      <c r="B159" s="170" t="s">
        <v>319</v>
      </c>
      <c r="C159" s="443">
        <v>0.65500000000000003</v>
      </c>
      <c r="D159" s="443"/>
    </row>
    <row r="160" spans="2:4" ht="16.2" thickBot="1" x14ac:dyDescent="0.3">
      <c r="B160" s="170" t="s">
        <v>320</v>
      </c>
      <c r="C160" s="443">
        <v>1.1399999999999999</v>
      </c>
      <c r="D160" s="443"/>
    </row>
    <row r="161" spans="2:4" ht="31.8" thickBot="1" x14ac:dyDescent="0.3">
      <c r="B161" s="449" t="s">
        <v>477</v>
      </c>
      <c r="C161" s="443"/>
      <c r="D161" s="443">
        <v>1.1140000000000001</v>
      </c>
    </row>
    <row r="162" spans="2:4" ht="31.8" thickBot="1" x14ac:dyDescent="0.3">
      <c r="B162" s="449" t="s">
        <v>478</v>
      </c>
      <c r="C162" s="443"/>
      <c r="D162" s="443">
        <v>1.9379999999999999</v>
      </c>
    </row>
    <row r="163" spans="2:4" ht="16.2" thickBot="1" x14ac:dyDescent="0.3">
      <c r="B163" s="444" t="s">
        <v>289</v>
      </c>
      <c r="C163" s="445"/>
      <c r="D163" s="445"/>
    </row>
    <row r="164" spans="2:4" ht="16.2" thickBot="1" x14ac:dyDescent="0.3">
      <c r="B164" s="170" t="s">
        <v>474</v>
      </c>
      <c r="C164" s="446">
        <v>1</v>
      </c>
      <c r="D164" s="446">
        <v>1</v>
      </c>
    </row>
    <row r="165" spans="2:4" ht="16.2" thickBot="1" x14ac:dyDescent="0.3">
      <c r="B165" s="170" t="s">
        <v>475</v>
      </c>
      <c r="C165" s="446">
        <v>1.2</v>
      </c>
      <c r="D165" s="446">
        <v>1.2</v>
      </c>
    </row>
    <row r="166" spans="2:4" ht="18.600000000000001" thickBot="1" x14ac:dyDescent="0.3">
      <c r="B166" s="292" t="s">
        <v>290</v>
      </c>
      <c r="C166" s="447">
        <v>2.2000000000000002</v>
      </c>
      <c r="D166" s="447">
        <v>2.2000000000000002</v>
      </c>
    </row>
    <row r="167" spans="2:4" ht="13.8" thickTop="1" x14ac:dyDescent="0.25"/>
    <row r="168" spans="2:4" x14ac:dyDescent="0.25">
      <c r="B168" s="178"/>
    </row>
  </sheetData>
  <mergeCells count="12">
    <mergeCell ref="V19:V20"/>
    <mergeCell ref="J19:J20"/>
    <mergeCell ref="L19:L20"/>
    <mergeCell ref="M19:M20"/>
    <mergeCell ref="N19:N20"/>
    <mergeCell ref="O19:O20"/>
    <mergeCell ref="P19:P20"/>
    <mergeCell ref="R19:R20"/>
    <mergeCell ref="S19:S20"/>
    <mergeCell ref="T19:T20"/>
    <mergeCell ref="U19:U20"/>
    <mergeCell ref="Q19:Q20"/>
  </mergeCells>
  <conditionalFormatting sqref="D116">
    <cfRule type="iconSet" priority="11">
      <iconSet iconSet="3Symbols2" showValue="0">
        <cfvo type="percent" val="0"/>
        <cfvo type="percent" val="33"/>
        <cfvo type="percent" val="67"/>
      </iconSet>
    </cfRule>
  </conditionalFormatting>
  <conditionalFormatting sqref="C108:H110">
    <cfRule type="cellIs" dxfId="99" priority="9" operator="equal">
      <formula>"Not Complex"</formula>
    </cfRule>
    <cfRule type="cellIs" dxfId="98" priority="10" operator="equal">
      <formula>"Complex"</formula>
    </cfRule>
  </conditionalFormatting>
  <conditionalFormatting sqref="C108:I110">
    <cfRule type="cellIs" dxfId="97" priority="8" operator="equal">
      <formula>"Very Complex"</formula>
    </cfRule>
  </conditionalFormatting>
  <conditionalFormatting sqref="C103:H103">
    <cfRule type="cellIs" dxfId="96" priority="6" operator="equal">
      <formula>"Less Than"</formula>
    </cfRule>
    <cfRule type="cellIs" dxfId="95" priority="7" operator="equal">
      <formula>"The Same"</formula>
    </cfRule>
  </conditionalFormatting>
  <conditionalFormatting sqref="C103:H103">
    <cfRule type="cellIs" dxfId="94" priority="5" operator="equal">
      <formula>"More Than"</formula>
    </cfRule>
  </conditionalFormatting>
  <conditionalFormatting sqref="K63:U63">
    <cfRule type="cellIs" dxfId="93" priority="3" operator="greaterThan">
      <formula>1</formula>
    </cfRule>
    <cfRule type="cellIs" dxfId="92" priority="4" operator="between">
      <formula>0.8</formula>
      <formula>0.9999</formula>
    </cfRule>
  </conditionalFormatting>
  <conditionalFormatting sqref="C90:H95">
    <cfRule type="cellIs" dxfId="91" priority="2" operator="equal">
      <formula>0</formula>
    </cfRule>
  </conditionalFormatting>
  <conditionalFormatting sqref="C116">
    <cfRule type="iconSet" priority="1">
      <iconSet iconSet="3Symbols2" showValue="0">
        <cfvo type="percent" val="0"/>
        <cfvo type="percent" val="33"/>
        <cfvo type="percent" val="67"/>
      </iconSet>
    </cfRule>
  </conditionalFormatting>
  <hyperlinks>
    <hyperlink ref="K49" r:id="rId1"/>
    <hyperlink ref="L53" r:id="rId2"/>
  </hyperlinks>
  <pageMargins left="0.7" right="0.7" top="0.75" bottom="0.75" header="0.3" footer="0.3"/>
  <pageSetup orientation="portrait" verticalDpi="0" r:id="rId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89999084444715716"/>
  </sheetPr>
  <dimension ref="A2:Z80"/>
  <sheetViews>
    <sheetView workbookViewId="0">
      <selection activeCell="N63" sqref="N63"/>
    </sheetView>
  </sheetViews>
  <sheetFormatPr defaultRowHeight="13.2" x14ac:dyDescent="0.25"/>
  <cols>
    <col min="8" max="8" width="15.109375" customWidth="1"/>
  </cols>
  <sheetData>
    <row r="2" spans="1:26" x14ac:dyDescent="0.25">
      <c r="A2" s="233" t="s">
        <v>128</v>
      </c>
      <c r="B2" s="234"/>
      <c r="C2" s="234"/>
      <c r="D2" s="234"/>
      <c r="E2" s="234"/>
      <c r="F2" s="234"/>
      <c r="G2" s="234"/>
      <c r="H2" s="234"/>
      <c r="I2" s="234"/>
      <c r="J2" s="234"/>
      <c r="K2" s="234"/>
      <c r="L2" s="234"/>
      <c r="M2" s="234"/>
      <c r="N2" s="234"/>
      <c r="O2" s="234"/>
      <c r="P2" s="234"/>
      <c r="Q2" s="234"/>
      <c r="R2" s="234"/>
      <c r="S2" s="234"/>
      <c r="T2" s="234"/>
      <c r="U2" s="234"/>
      <c r="V2" s="234"/>
      <c r="W2" s="234"/>
      <c r="X2" s="234"/>
      <c r="Y2" s="234"/>
      <c r="Z2" s="234"/>
    </row>
    <row r="3" spans="1:26" x14ac:dyDescent="0.25">
      <c r="A3" s="178"/>
    </row>
    <row r="4" spans="1:26" x14ac:dyDescent="0.25">
      <c r="A4" s="178" t="s">
        <v>202</v>
      </c>
    </row>
    <row r="5" spans="1:26" x14ac:dyDescent="0.25">
      <c r="A5" s="178"/>
      <c r="B5" s="162" t="s">
        <v>204</v>
      </c>
    </row>
    <row r="6" spans="1:26" x14ac:dyDescent="0.25">
      <c r="A6" s="178"/>
    </row>
    <row r="7" spans="1:26" x14ac:dyDescent="0.25">
      <c r="A7" s="178"/>
    </row>
    <row r="8" spans="1:26" x14ac:dyDescent="0.25">
      <c r="A8" s="178"/>
    </row>
    <row r="9" spans="1:26" x14ac:dyDescent="0.25">
      <c r="A9" s="178"/>
    </row>
    <row r="10" spans="1:26" x14ac:dyDescent="0.25">
      <c r="A10" s="178"/>
    </row>
    <row r="12" spans="1:26" x14ac:dyDescent="0.25">
      <c r="A12" s="178" t="s">
        <v>201</v>
      </c>
      <c r="L12" s="162" t="s">
        <v>203</v>
      </c>
      <c r="M12" s="162" t="s">
        <v>187</v>
      </c>
    </row>
    <row r="35" spans="1:26" x14ac:dyDescent="0.25">
      <c r="A35" s="235" t="s">
        <v>149</v>
      </c>
      <c r="B35" s="234"/>
      <c r="C35" s="234"/>
      <c r="D35" s="234"/>
      <c r="E35" s="234"/>
      <c r="F35" s="234"/>
      <c r="G35" s="234"/>
      <c r="H35" s="234"/>
      <c r="I35" s="234"/>
      <c r="J35" s="234"/>
      <c r="K35" s="234"/>
      <c r="L35" s="234"/>
      <c r="M35" s="234"/>
      <c r="N35" s="234"/>
      <c r="O35" s="234"/>
      <c r="P35" s="234"/>
      <c r="Q35" s="234"/>
      <c r="R35" s="234"/>
      <c r="S35" s="234"/>
      <c r="T35" s="234"/>
      <c r="U35" s="234"/>
      <c r="V35" s="234"/>
      <c r="W35" s="234"/>
      <c r="X35" s="234"/>
      <c r="Y35" s="234"/>
      <c r="Z35" s="234"/>
    </row>
    <row r="37" spans="1:26" x14ac:dyDescent="0.25">
      <c r="B37" s="162" t="s">
        <v>205</v>
      </c>
    </row>
    <row r="40" spans="1:26" x14ac:dyDescent="0.25">
      <c r="A40" s="235" t="s">
        <v>150</v>
      </c>
      <c r="B40" s="234"/>
      <c r="C40" s="234"/>
      <c r="D40" s="234"/>
      <c r="E40" s="234"/>
      <c r="F40" s="234"/>
      <c r="G40" s="234"/>
      <c r="H40" s="234"/>
      <c r="I40" s="234"/>
      <c r="J40" s="234"/>
      <c r="K40" s="234"/>
      <c r="L40" s="234"/>
      <c r="M40" s="234"/>
      <c r="N40" s="234"/>
      <c r="O40" s="234"/>
      <c r="P40" s="234"/>
      <c r="Q40" s="234"/>
      <c r="R40" s="234"/>
      <c r="S40" s="234"/>
      <c r="T40" s="234"/>
      <c r="U40" s="234"/>
      <c r="V40" s="234"/>
      <c r="W40" s="234"/>
      <c r="X40" s="234"/>
      <c r="Y40" s="234"/>
      <c r="Z40" s="234"/>
    </row>
    <row r="42" spans="1:26" x14ac:dyDescent="0.25">
      <c r="A42" s="162" t="s">
        <v>151</v>
      </c>
    </row>
    <row r="43" spans="1:26" x14ac:dyDescent="0.25">
      <c r="A43" s="162" t="s">
        <v>152</v>
      </c>
    </row>
    <row r="45" spans="1:26" x14ac:dyDescent="0.25">
      <c r="A45" s="290" t="s">
        <v>378</v>
      </c>
      <c r="B45" s="234"/>
      <c r="C45" s="234"/>
      <c r="D45" s="234"/>
      <c r="E45" s="234"/>
      <c r="F45" s="234"/>
      <c r="G45" s="234"/>
      <c r="H45" s="234"/>
      <c r="I45" s="234"/>
      <c r="J45" s="234"/>
      <c r="K45" s="234"/>
      <c r="L45" s="234"/>
      <c r="M45" s="234"/>
      <c r="N45" s="234"/>
      <c r="O45" s="234"/>
      <c r="P45" s="234"/>
      <c r="Q45" s="234"/>
      <c r="R45" s="234"/>
      <c r="S45" s="234"/>
      <c r="T45" s="234"/>
      <c r="U45" s="234"/>
      <c r="V45" s="234"/>
      <c r="W45" s="234"/>
      <c r="X45" s="234"/>
      <c r="Y45" s="234"/>
      <c r="Z45" s="234"/>
    </row>
    <row r="47" spans="1:26" x14ac:dyDescent="0.25">
      <c r="B47" s="162" t="s">
        <v>205</v>
      </c>
    </row>
    <row r="49" spans="1:26" x14ac:dyDescent="0.25">
      <c r="A49" s="299" t="s">
        <v>377</v>
      </c>
      <c r="B49" s="334"/>
      <c r="C49" s="334"/>
      <c r="D49" s="334"/>
      <c r="E49" s="334"/>
      <c r="F49" s="334"/>
      <c r="G49" s="334"/>
      <c r="H49" s="334"/>
      <c r="I49" s="334"/>
      <c r="J49" s="334"/>
      <c r="K49" s="334"/>
      <c r="L49" s="334"/>
      <c r="M49" s="334"/>
      <c r="N49" s="334"/>
      <c r="O49" s="334"/>
      <c r="P49" s="334"/>
      <c r="Q49" s="334"/>
      <c r="R49" s="334"/>
      <c r="S49" s="334"/>
      <c r="T49" s="334"/>
      <c r="U49" s="334"/>
      <c r="V49" s="334"/>
      <c r="W49" s="334"/>
      <c r="X49" s="334"/>
      <c r="Y49" s="334"/>
      <c r="Z49" s="334"/>
    </row>
    <row r="51" spans="1:26" ht="14.4" x14ac:dyDescent="0.25">
      <c r="A51" s="426" t="s">
        <v>380</v>
      </c>
      <c r="G51" s="282" t="s">
        <v>381</v>
      </c>
    </row>
    <row r="52" spans="1:26" ht="14.4" x14ac:dyDescent="0.25">
      <c r="A52" s="426"/>
      <c r="G52" s="282"/>
    </row>
    <row r="54" spans="1:26" ht="14.4" x14ac:dyDescent="0.25">
      <c r="A54" s="426" t="s">
        <v>379</v>
      </c>
      <c r="I54" s="282" t="s">
        <v>382</v>
      </c>
    </row>
    <row r="56" spans="1:26" x14ac:dyDescent="0.25">
      <c r="J56">
        <v>2010</v>
      </c>
      <c r="K56">
        <v>2015</v>
      </c>
      <c r="L56">
        <v>2020</v>
      </c>
      <c r="M56">
        <v>2025</v>
      </c>
      <c r="N56">
        <v>2030</v>
      </c>
      <c r="O56">
        <v>2035</v>
      </c>
      <c r="P56">
        <v>2040</v>
      </c>
      <c r="Q56">
        <v>2045</v>
      </c>
      <c r="R56">
        <v>2050</v>
      </c>
      <c r="S56">
        <v>2055</v>
      </c>
      <c r="T56">
        <v>2060</v>
      </c>
    </row>
    <row r="57" spans="1:26" x14ac:dyDescent="0.25">
      <c r="I57" s="282" t="s">
        <v>181</v>
      </c>
      <c r="J57">
        <f>MAX('Population&amp;Demand Projections'!C$118,0)</f>
        <v>0</v>
      </c>
      <c r="K57">
        <f>MAX('Population&amp;Demand Projections'!D$118,0)</f>
        <v>0</v>
      </c>
      <c r="L57">
        <f>MAX('Population&amp;Demand Projections'!E$118,0)</f>
        <v>0</v>
      </c>
      <c r="M57">
        <f>MAX('Population&amp;Demand Projections'!F$118,0)</f>
        <v>0</v>
      </c>
      <c r="N57">
        <f>MAX('Population&amp;Demand Projections'!G$118,0)</f>
        <v>0.14000000000000012</v>
      </c>
      <c r="O57">
        <f>MAX('Population&amp;Demand Projections'!H$118,0)</f>
        <v>0.31000000000000005</v>
      </c>
      <c r="P57">
        <f>MAX('Population&amp;Demand Projections'!I$118,0)</f>
        <v>0.48</v>
      </c>
      <c r="Q57">
        <f>MAX('Population&amp;Demand Projections'!J$118,0)</f>
        <v>0.65499999999999892</v>
      </c>
      <c r="R57">
        <f>MAX('Population&amp;Demand Projections'!K$118,0)</f>
        <v>0.83000000000000007</v>
      </c>
      <c r="S57">
        <f>MAX('Population&amp;Demand Projections'!L$118,0)</f>
        <v>0.98499999999999988</v>
      </c>
      <c r="T57">
        <f>MAX('Population&amp;Demand Projections'!M$118,0)</f>
        <v>1.1400000000000001</v>
      </c>
    </row>
    <row r="58" spans="1:26" x14ac:dyDescent="0.25">
      <c r="I58" s="282" t="s">
        <v>461</v>
      </c>
      <c r="J58">
        <f>SUM('Supply Alternative 1'!C$8:C$10)</f>
        <v>0</v>
      </c>
      <c r="K58">
        <f>SUM('Supply Alternative 1'!D$8:D$10)</f>
        <v>0</v>
      </c>
      <c r="L58">
        <f>SUM('Supply Alternative 1'!E$8:E$10)</f>
        <v>0</v>
      </c>
      <c r="M58">
        <f>SUM('Supply Alternative 1'!F$8:F$10)</f>
        <v>0</v>
      </c>
      <c r="N58">
        <f>SUM('Supply Alternative 1'!G$8:G$10)</f>
        <v>0</v>
      </c>
      <c r="O58">
        <f>SUM('Supply Alternative 1'!H$8:H$10)</f>
        <v>1</v>
      </c>
      <c r="P58">
        <f>SUM('Supply Alternative 1'!I$8:I$10)</f>
        <v>1</v>
      </c>
      <c r="Q58">
        <f>SUM('Supply Alternative 1'!J$8:J$10)</f>
        <v>1</v>
      </c>
      <c r="R58">
        <f>SUM('Supply Alternative 1'!K$8:K$10)</f>
        <v>1</v>
      </c>
      <c r="S58">
        <f>SUM('Supply Alternative 1'!L$8:L$10)</f>
        <v>1</v>
      </c>
      <c r="T58">
        <f>SUM('Supply Alternative 1'!M$8:M$10)</f>
        <v>1</v>
      </c>
    </row>
    <row r="59" spans="1:26" x14ac:dyDescent="0.25">
      <c r="I59" s="282" t="s">
        <v>460</v>
      </c>
      <c r="J59">
        <f>SUM('Supply Alternative 2'!C$8:C$10)</f>
        <v>0</v>
      </c>
      <c r="K59">
        <f>SUM('Supply Alternative 2'!D$8:D$10)</f>
        <v>0</v>
      </c>
      <c r="L59">
        <f>SUM('Supply Alternative 2'!E$8:E$10)</f>
        <v>1.2</v>
      </c>
      <c r="M59">
        <f>SUM('Supply Alternative 2'!F$8:F$10)</f>
        <v>1.2</v>
      </c>
      <c r="N59">
        <f>SUM('Supply Alternative 2'!G$8:G$10)</f>
        <v>1.2</v>
      </c>
      <c r="O59">
        <f>SUM('Supply Alternative 2'!H$8:H$10)</f>
        <v>1.2</v>
      </c>
      <c r="P59">
        <f>SUM('Supply Alternative 2'!I$8:I$10)</f>
        <v>1.2</v>
      </c>
      <c r="Q59">
        <f>SUM('Supply Alternative 2'!J$8:J$10)</f>
        <v>1.2</v>
      </c>
      <c r="R59">
        <f>SUM('Supply Alternative 2'!K$8:K$10)</f>
        <v>1.2</v>
      </c>
      <c r="S59">
        <f>SUM('Supply Alternative 2'!L$8:L$10)</f>
        <v>1.2</v>
      </c>
      <c r="T59">
        <f>SUM('Supply Alternative 2'!M$8:M$10)</f>
        <v>1.2</v>
      </c>
    </row>
    <row r="60" spans="1:26" x14ac:dyDescent="0.25">
      <c r="I60" s="282"/>
    </row>
    <row r="61" spans="1:26" x14ac:dyDescent="0.25">
      <c r="I61" s="282" t="s">
        <v>479</v>
      </c>
      <c r="J61">
        <v>0</v>
      </c>
      <c r="K61">
        <v>0</v>
      </c>
      <c r="L61">
        <v>0</v>
      </c>
      <c r="M61">
        <v>0</v>
      </c>
      <c r="N61">
        <f t="shared" ref="N61:T61" si="0">+N57*1.7</f>
        <v>0.23800000000000021</v>
      </c>
      <c r="O61">
        <f t="shared" si="0"/>
        <v>0.52700000000000002</v>
      </c>
      <c r="P61">
        <f t="shared" si="0"/>
        <v>0.81599999999999995</v>
      </c>
      <c r="Q61">
        <f t="shared" si="0"/>
        <v>1.1134999999999982</v>
      </c>
      <c r="R61">
        <f t="shared" si="0"/>
        <v>1.411</v>
      </c>
      <c r="S61">
        <f t="shared" si="0"/>
        <v>1.6744999999999997</v>
      </c>
      <c r="T61">
        <f t="shared" si="0"/>
        <v>1.9380000000000002</v>
      </c>
    </row>
    <row r="62" spans="1:26" x14ac:dyDescent="0.25">
      <c r="I62" s="282"/>
    </row>
    <row r="63" spans="1:26" x14ac:dyDescent="0.25">
      <c r="N63">
        <v>0.14000000000000001</v>
      </c>
      <c r="O63">
        <v>0.2</v>
      </c>
      <c r="P63">
        <v>0.48</v>
      </c>
      <c r="Q63">
        <v>0.68</v>
      </c>
      <c r="R63">
        <v>0.83</v>
      </c>
      <c r="S63">
        <v>0.88600000000000001</v>
      </c>
      <c r="T63">
        <v>1.1399999999999999</v>
      </c>
    </row>
    <row r="75" spans="1:26" x14ac:dyDescent="0.25">
      <c r="A75" s="178" t="s">
        <v>424</v>
      </c>
    </row>
    <row r="76" spans="1:26" x14ac:dyDescent="0.25">
      <c r="B76" s="282" t="s">
        <v>423</v>
      </c>
    </row>
    <row r="78" spans="1:26" x14ac:dyDescent="0.25">
      <c r="A78" s="290" t="s">
        <v>383</v>
      </c>
      <c r="B78" s="234"/>
      <c r="C78" s="234"/>
      <c r="D78" s="234"/>
      <c r="E78" s="234"/>
      <c r="F78" s="234"/>
      <c r="G78" s="234"/>
      <c r="H78" s="234"/>
      <c r="I78" s="234"/>
      <c r="J78" s="234"/>
      <c r="K78" s="234"/>
      <c r="L78" s="234"/>
      <c r="M78" s="234"/>
      <c r="N78" s="234"/>
      <c r="O78" s="234"/>
      <c r="P78" s="234"/>
      <c r="Q78" s="234"/>
      <c r="R78" s="234"/>
      <c r="S78" s="234"/>
      <c r="T78" s="234"/>
      <c r="U78" s="234"/>
      <c r="V78" s="234"/>
      <c r="W78" s="234"/>
      <c r="X78" s="234"/>
      <c r="Y78" s="234"/>
      <c r="Z78" s="234"/>
    </row>
    <row r="80" spans="1:26" x14ac:dyDescent="0.25">
      <c r="A80" s="282"/>
      <c r="B80" s="162" t="s">
        <v>205</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4:P41"/>
  <sheetViews>
    <sheetView workbookViewId="0">
      <selection activeCell="M28" sqref="M28"/>
    </sheetView>
  </sheetViews>
  <sheetFormatPr defaultRowHeight="13.2" x14ac:dyDescent="0.25"/>
  <cols>
    <col min="2" max="2" width="16.109375" customWidth="1"/>
    <col min="3" max="3" width="17.33203125" customWidth="1"/>
    <col min="4" max="14" width="5.44140625" customWidth="1"/>
  </cols>
  <sheetData>
    <row r="4" spans="2:16" x14ac:dyDescent="0.25">
      <c r="B4" s="162" t="s">
        <v>185</v>
      </c>
    </row>
    <row r="5" spans="2:16" ht="13.8" thickBot="1" x14ac:dyDescent="0.3"/>
    <row r="6" spans="2:16" ht="16.8" thickTop="1" thickBot="1" x14ac:dyDescent="0.3">
      <c r="B6" s="168" t="s">
        <v>122</v>
      </c>
      <c r="C6" s="169" t="s">
        <v>123</v>
      </c>
      <c r="D6" s="169">
        <v>2010</v>
      </c>
      <c r="E6" s="169">
        <v>2015</v>
      </c>
      <c r="F6" s="169">
        <v>2020</v>
      </c>
      <c r="G6" s="169">
        <v>2025</v>
      </c>
      <c r="H6" s="169">
        <v>2030</v>
      </c>
      <c r="I6" s="169">
        <v>2035</v>
      </c>
      <c r="J6" s="169">
        <v>2040</v>
      </c>
      <c r="K6" s="169">
        <v>2045</v>
      </c>
      <c r="L6" s="169">
        <v>2050</v>
      </c>
      <c r="M6" s="169">
        <v>2055</v>
      </c>
      <c r="N6" s="169">
        <v>2060</v>
      </c>
    </row>
    <row r="7" spans="2:16" ht="15.6" thickTop="1" thickBot="1" x14ac:dyDescent="0.3">
      <c r="B7" s="250" t="str">
        <f>DataIn!B17</f>
        <v>Residential</v>
      </c>
      <c r="C7" s="251" t="str">
        <f>DataIn!C17</f>
        <v>Residential</v>
      </c>
      <c r="D7" s="247">
        <f>DataIn!D17</f>
        <v>0.57999999999999996</v>
      </c>
      <c r="E7" s="247">
        <f>DataIn!E17</f>
        <v>0.77499999999999991</v>
      </c>
      <c r="F7" s="247">
        <f>DataIn!F17</f>
        <v>0.97</v>
      </c>
      <c r="G7" s="247">
        <f>DataIn!G17</f>
        <v>1.075</v>
      </c>
      <c r="H7" s="247">
        <f>DataIn!H17</f>
        <v>1.18</v>
      </c>
      <c r="I7" s="247">
        <f>DataIn!I17</f>
        <v>1.2799999999999998</v>
      </c>
      <c r="J7" s="247">
        <f>DataIn!J17</f>
        <v>1.38</v>
      </c>
      <c r="K7" s="247">
        <f>DataIn!K17</f>
        <v>1.4849999999999999</v>
      </c>
      <c r="L7" s="247">
        <f>DataIn!L17</f>
        <v>1.59</v>
      </c>
      <c r="M7" s="247">
        <f>DataIn!M17</f>
        <v>1.69</v>
      </c>
      <c r="N7" s="247">
        <f>DataIn!N17</f>
        <v>1.79</v>
      </c>
    </row>
    <row r="8" spans="2:16" ht="15" thickBot="1" x14ac:dyDescent="0.3">
      <c r="B8" s="250" t="str">
        <f>DataIn!B18</f>
        <v>Commercial</v>
      </c>
      <c r="C8" s="251" t="str">
        <f>DataIn!C18</f>
        <v>Commercial</v>
      </c>
      <c r="D8" s="247">
        <f>DataIn!D18</f>
        <v>0.192</v>
      </c>
      <c r="E8" s="247">
        <f>DataIn!E18</f>
        <v>0.35099999999999998</v>
      </c>
      <c r="F8" s="247">
        <f>DataIn!F18</f>
        <v>0.51</v>
      </c>
      <c r="G8" s="247">
        <f>DataIn!G18</f>
        <v>0.52500000000000002</v>
      </c>
      <c r="H8" s="247">
        <f>DataIn!H18</f>
        <v>0.54</v>
      </c>
      <c r="I8" s="247">
        <f>DataIn!I18</f>
        <v>0.55000000000000004</v>
      </c>
      <c r="J8" s="247">
        <f>DataIn!J18</f>
        <v>0.56000000000000005</v>
      </c>
      <c r="K8" s="247">
        <f>DataIn!K18</f>
        <v>0.57499999999999996</v>
      </c>
      <c r="L8" s="247">
        <f>DataIn!L18</f>
        <v>0.59</v>
      </c>
      <c r="M8" s="247">
        <f>DataIn!M18</f>
        <v>0.60499999999999998</v>
      </c>
      <c r="N8" s="247">
        <f>DataIn!N18</f>
        <v>0.62</v>
      </c>
    </row>
    <row r="9" spans="2:16" ht="15" thickBot="1" x14ac:dyDescent="0.3">
      <c r="B9" s="250" t="str">
        <f>DataIn!B19</f>
        <v>Industrial</v>
      </c>
      <c r="C9" s="251" t="str">
        <f>DataIn!C19</f>
        <v>Industrial</v>
      </c>
      <c r="D9" s="247">
        <f>DataIn!D19</f>
        <v>9.4E-2</v>
      </c>
      <c r="E9" s="247">
        <f>DataIn!E19</f>
        <v>9.7000000000000003E-2</v>
      </c>
      <c r="F9" s="247">
        <f>DataIn!F19</f>
        <v>0.1</v>
      </c>
      <c r="G9" s="247">
        <f>DataIn!G19</f>
        <v>0.1</v>
      </c>
      <c r="H9" s="247">
        <f>DataIn!H19</f>
        <v>0.1</v>
      </c>
      <c r="I9" s="247">
        <f>DataIn!I19</f>
        <v>0.10500000000000001</v>
      </c>
      <c r="J9" s="247">
        <f>DataIn!J19</f>
        <v>0.11</v>
      </c>
      <c r="K9" s="247">
        <f>DataIn!K19</f>
        <v>0.11</v>
      </c>
      <c r="L9" s="247">
        <f>DataIn!L19</f>
        <v>0.11</v>
      </c>
      <c r="M9" s="247">
        <f>DataIn!M19</f>
        <v>0.11</v>
      </c>
      <c r="N9" s="247">
        <f>DataIn!N19</f>
        <v>0.11</v>
      </c>
    </row>
    <row r="10" spans="2:16" ht="15" thickBot="1" x14ac:dyDescent="0.3">
      <c r="B10" s="250" t="str">
        <f>DataIn!B20</f>
        <v>Institutional</v>
      </c>
      <c r="C10" s="251" t="str">
        <f>DataIn!C20</f>
        <v>Institutional</v>
      </c>
      <c r="D10" s="247">
        <f>DataIn!D20</f>
        <v>0.09</v>
      </c>
      <c r="E10" s="247">
        <f>DataIn!E20</f>
        <v>0.2</v>
      </c>
      <c r="F10" s="247">
        <f>DataIn!F20</f>
        <v>0.31</v>
      </c>
      <c r="G10" s="247">
        <f>DataIn!G20</f>
        <v>0.34499999999999997</v>
      </c>
      <c r="H10" s="247">
        <f>DataIn!H20</f>
        <v>0.38</v>
      </c>
      <c r="I10" s="247">
        <f>DataIn!I20</f>
        <v>0.39500000000000002</v>
      </c>
      <c r="J10" s="247">
        <f>DataIn!J20</f>
        <v>0.41</v>
      </c>
      <c r="K10" s="247">
        <f>DataIn!K20</f>
        <v>0.42499999999999999</v>
      </c>
      <c r="L10" s="247">
        <f>DataIn!L20</f>
        <v>0.44</v>
      </c>
      <c r="M10" s="247">
        <f>DataIn!M20</f>
        <v>0.44500000000000001</v>
      </c>
      <c r="N10" s="247">
        <f>DataIn!N20</f>
        <v>0.45</v>
      </c>
    </row>
    <row r="11" spans="2:16" ht="15" thickBot="1" x14ac:dyDescent="0.3">
      <c r="B11" s="250" t="str">
        <f>DataIn!B21</f>
        <v>System Process</v>
      </c>
      <c r="C11" s="251" t="str">
        <f>DataIn!C21</f>
        <v>System Process</v>
      </c>
      <c r="D11" s="247">
        <f>DataIn!D21</f>
        <v>0.06</v>
      </c>
      <c r="E11" s="247">
        <f>DataIn!E21</f>
        <v>0.17</v>
      </c>
      <c r="F11" s="247">
        <f>DataIn!F21</f>
        <v>0.28000000000000003</v>
      </c>
      <c r="G11" s="247">
        <f>DataIn!G21</f>
        <v>0.30500000000000005</v>
      </c>
      <c r="H11" s="247">
        <f>DataIn!H21</f>
        <v>0.33</v>
      </c>
      <c r="I11" s="247">
        <f>DataIn!I21</f>
        <v>0.35499999999999998</v>
      </c>
      <c r="J11" s="247">
        <f>DataIn!J21</f>
        <v>0.38</v>
      </c>
      <c r="K11" s="247">
        <f>DataIn!K21</f>
        <v>0.40500000000000003</v>
      </c>
      <c r="L11" s="247">
        <f>DataIn!L21</f>
        <v>0.43</v>
      </c>
      <c r="M11" s="247">
        <f>DataIn!M21</f>
        <v>0.45499999999999996</v>
      </c>
      <c r="N11" s="247">
        <f>DataIn!N21</f>
        <v>0.48</v>
      </c>
    </row>
    <row r="12" spans="2:16" ht="15" thickBot="1" x14ac:dyDescent="0.3">
      <c r="B12" s="250" t="str">
        <f>DataIn!B22</f>
        <v>System Process</v>
      </c>
      <c r="C12" s="251" t="str">
        <f>DataIn!C22</f>
        <v>WTP Process</v>
      </c>
      <c r="D12" s="247">
        <f>DataIn!D22</f>
        <v>0</v>
      </c>
      <c r="E12" s="247">
        <f>DataIn!E22</f>
        <v>0</v>
      </c>
      <c r="F12" s="247">
        <f>DataIn!F22</f>
        <v>0</v>
      </c>
      <c r="G12" s="247">
        <f>DataIn!G22</f>
        <v>0</v>
      </c>
      <c r="H12" s="247">
        <f>DataIn!H22</f>
        <v>0</v>
      </c>
      <c r="I12" s="247">
        <f>DataIn!I22</f>
        <v>0</v>
      </c>
      <c r="J12" s="247">
        <f>DataIn!J22</f>
        <v>0</v>
      </c>
      <c r="K12" s="247">
        <f>DataIn!K22</f>
        <v>0</v>
      </c>
      <c r="L12" s="247">
        <f>DataIn!L22</f>
        <v>0</v>
      </c>
      <c r="M12" s="247">
        <f>DataIn!M22</f>
        <v>0</v>
      </c>
      <c r="N12" s="247">
        <f>DataIn!N22</f>
        <v>0</v>
      </c>
    </row>
    <row r="13" spans="2:16" ht="15" thickBot="1" x14ac:dyDescent="0.3">
      <c r="B13" s="250" t="str">
        <f>DataIn!B23</f>
        <v>Non-Revenue</v>
      </c>
      <c r="C13" s="251" t="str">
        <f>DataIn!C23</f>
        <v>Other Non-Revenue</v>
      </c>
      <c r="D13" s="247">
        <f>DataIn!D23</f>
        <v>0.15</v>
      </c>
      <c r="E13" s="247">
        <f>DataIn!E23</f>
        <v>0.15</v>
      </c>
      <c r="F13" s="247">
        <f>DataIn!F23</f>
        <v>0.15</v>
      </c>
      <c r="G13" s="247">
        <f>DataIn!G23</f>
        <v>0.16</v>
      </c>
      <c r="H13" s="247">
        <f>DataIn!H23</f>
        <v>0.17</v>
      </c>
      <c r="I13" s="247">
        <f>DataIn!I23</f>
        <v>0.185</v>
      </c>
      <c r="J13" s="247">
        <f>DataIn!J23</f>
        <v>0.2</v>
      </c>
      <c r="K13" s="247">
        <f>DataIn!K23</f>
        <v>0.21500000000000002</v>
      </c>
      <c r="L13" s="247">
        <f>DataIn!L23</f>
        <v>0.23</v>
      </c>
      <c r="M13" s="247">
        <f>DataIn!M23</f>
        <v>0.24</v>
      </c>
      <c r="N13" s="247">
        <f>DataIn!N23</f>
        <v>0.25</v>
      </c>
    </row>
    <row r="14" spans="2:16" ht="15" thickBot="1" x14ac:dyDescent="0.3">
      <c r="B14" s="250" t="str">
        <f>DataIn!B24</f>
        <v>Sales</v>
      </c>
      <c r="C14" s="251" t="str">
        <f>DataIn!C24</f>
        <v>Sales</v>
      </c>
      <c r="D14" s="247">
        <f>DataIn!D24</f>
        <v>0</v>
      </c>
      <c r="E14" s="247">
        <f>DataIn!E24</f>
        <v>0</v>
      </c>
      <c r="F14" s="247">
        <f>DataIn!F24</f>
        <v>0</v>
      </c>
      <c r="G14" s="247">
        <f>DataIn!G24</f>
        <v>0</v>
      </c>
      <c r="H14" s="247">
        <f>DataIn!H24</f>
        <v>0</v>
      </c>
      <c r="I14" s="247">
        <f>DataIn!I24</f>
        <v>0</v>
      </c>
      <c r="J14" s="247">
        <f>DataIn!J24</f>
        <v>0</v>
      </c>
      <c r="K14" s="247">
        <f>DataIn!K24</f>
        <v>0</v>
      </c>
      <c r="L14" s="247">
        <f>DataIn!L24</f>
        <v>0</v>
      </c>
      <c r="M14" s="247">
        <f>DataIn!M24</f>
        <v>0</v>
      </c>
      <c r="N14" s="247">
        <f>DataIn!N24</f>
        <v>0</v>
      </c>
      <c r="P14" s="282" t="s">
        <v>222</v>
      </c>
    </row>
    <row r="15" spans="2:16" ht="15" thickBot="1" x14ac:dyDescent="0.3">
      <c r="B15" s="250" t="str">
        <f>DataIn!B25</f>
        <v/>
      </c>
      <c r="C15" s="251"/>
      <c r="D15" s="247"/>
      <c r="E15" s="247"/>
      <c r="F15" s="247"/>
      <c r="G15" s="247"/>
      <c r="H15" s="247"/>
      <c r="I15" s="247"/>
      <c r="J15" s="247"/>
      <c r="K15" s="247"/>
      <c r="L15" s="247"/>
      <c r="M15" s="247"/>
      <c r="N15" s="247"/>
    </row>
    <row r="16" spans="2:16" ht="16.2" thickBot="1" x14ac:dyDescent="0.3">
      <c r="B16" s="170"/>
      <c r="C16" s="171"/>
      <c r="D16" s="247"/>
      <c r="E16" s="247"/>
      <c r="F16" s="247"/>
      <c r="G16" s="247"/>
      <c r="H16" s="248"/>
      <c r="I16" s="248"/>
      <c r="J16" s="248"/>
      <c r="K16" s="248"/>
      <c r="L16" s="248"/>
      <c r="M16" s="248"/>
      <c r="N16" s="248"/>
    </row>
    <row r="17" spans="1:14" ht="16.2" thickBot="1" x14ac:dyDescent="0.3">
      <c r="B17" s="170"/>
      <c r="C17" s="171"/>
      <c r="D17" s="247"/>
      <c r="E17" s="247"/>
      <c r="F17" s="247"/>
      <c r="G17" s="247"/>
      <c r="H17" s="248"/>
      <c r="I17" s="248"/>
      <c r="J17" s="248"/>
      <c r="K17" s="248"/>
      <c r="L17" s="248"/>
      <c r="M17" s="248"/>
      <c r="N17" s="248"/>
    </row>
    <row r="18" spans="1:14" ht="16.2" thickBot="1" x14ac:dyDescent="0.3">
      <c r="B18" s="173"/>
      <c r="C18" s="174"/>
      <c r="D18" s="247"/>
      <c r="E18" s="247"/>
      <c r="F18" s="247"/>
      <c r="G18" s="247"/>
      <c r="H18" s="248"/>
      <c r="I18" s="248"/>
      <c r="J18" s="248"/>
      <c r="K18" s="248"/>
      <c r="L18" s="248"/>
      <c r="M18" s="248"/>
      <c r="N18" s="248"/>
    </row>
    <row r="19" spans="1:14" ht="16.8" thickTop="1" thickBot="1" x14ac:dyDescent="0.3">
      <c r="B19" s="175" t="s">
        <v>130</v>
      </c>
      <c r="C19" s="176"/>
      <c r="D19" s="249">
        <f>SUM(D7:D13)</f>
        <v>1.1659999999999999</v>
      </c>
      <c r="E19" s="249">
        <f t="shared" ref="E19:N19" si="0">SUM(E7:E13)</f>
        <v>1.7429999999999997</v>
      </c>
      <c r="F19" s="249">
        <f t="shared" si="0"/>
        <v>2.3199999999999998</v>
      </c>
      <c r="G19" s="249">
        <f t="shared" si="0"/>
        <v>2.5100000000000002</v>
      </c>
      <c r="H19" s="249">
        <f t="shared" si="0"/>
        <v>2.7</v>
      </c>
      <c r="I19" s="249">
        <f t="shared" si="0"/>
        <v>2.87</v>
      </c>
      <c r="J19" s="249">
        <f t="shared" si="0"/>
        <v>3.04</v>
      </c>
      <c r="K19" s="249">
        <f t="shared" si="0"/>
        <v>3.214999999999999</v>
      </c>
      <c r="L19" s="249">
        <f t="shared" si="0"/>
        <v>3.39</v>
      </c>
      <c r="M19" s="249">
        <f t="shared" si="0"/>
        <v>3.5449999999999999</v>
      </c>
      <c r="N19" s="249">
        <f t="shared" si="0"/>
        <v>3.7</v>
      </c>
    </row>
    <row r="20" spans="1:14" ht="13.8" thickTop="1" x14ac:dyDescent="0.25"/>
    <row r="23" spans="1:14" x14ac:dyDescent="0.25">
      <c r="B23" s="162" t="s">
        <v>186</v>
      </c>
    </row>
    <row r="26" spans="1:14" ht="15.6" x14ac:dyDescent="0.3">
      <c r="A26" s="181"/>
      <c r="B26" s="182"/>
      <c r="C26" s="183"/>
      <c r="D26" s="209" t="s">
        <v>135</v>
      </c>
      <c r="E26" s="210"/>
      <c r="F26" s="210"/>
      <c r="G26" s="210"/>
      <c r="H26" s="210"/>
      <c r="I26" s="210"/>
      <c r="J26" s="211"/>
    </row>
    <row r="27" spans="1:14" ht="15.6" x14ac:dyDescent="0.3">
      <c r="A27" s="181"/>
      <c r="B27" s="192" t="s">
        <v>122</v>
      </c>
      <c r="C27" s="192" t="s">
        <v>123</v>
      </c>
      <c r="D27" s="205" t="s">
        <v>136</v>
      </c>
      <c r="E27" s="206" t="s">
        <v>137</v>
      </c>
      <c r="F27" s="206" t="s">
        <v>138</v>
      </c>
      <c r="G27" s="206" t="s">
        <v>139</v>
      </c>
      <c r="H27" s="207" t="s">
        <v>140</v>
      </c>
      <c r="I27" s="206" t="s">
        <v>141</v>
      </c>
      <c r="J27" s="208" t="s">
        <v>142</v>
      </c>
    </row>
    <row r="28" spans="1:14" ht="14.4" x14ac:dyDescent="0.3">
      <c r="A28" s="181"/>
      <c r="B28" s="186" t="s">
        <v>115</v>
      </c>
      <c r="C28" s="189" t="s">
        <v>115</v>
      </c>
      <c r="D28" s="193">
        <v>1</v>
      </c>
      <c r="E28" s="194">
        <v>2</v>
      </c>
      <c r="F28" s="194">
        <v>3</v>
      </c>
      <c r="G28" s="194">
        <v>4</v>
      </c>
      <c r="H28" s="202">
        <v>4.5</v>
      </c>
      <c r="I28" s="194">
        <v>5</v>
      </c>
      <c r="J28" s="199">
        <v>6</v>
      </c>
    </row>
    <row r="29" spans="1:14" ht="14.4" x14ac:dyDescent="0.3">
      <c r="A29" s="181"/>
      <c r="B29" s="187" t="s">
        <v>116</v>
      </c>
      <c r="C29" s="189" t="s">
        <v>116</v>
      </c>
      <c r="D29" s="193">
        <v>1</v>
      </c>
      <c r="E29" s="194">
        <v>1</v>
      </c>
      <c r="F29" s="194">
        <v>1</v>
      </c>
      <c r="G29" s="194">
        <v>1</v>
      </c>
      <c r="H29" s="202">
        <v>1</v>
      </c>
      <c r="I29" s="194">
        <v>1</v>
      </c>
      <c r="J29" s="199">
        <v>1</v>
      </c>
    </row>
    <row r="30" spans="1:14" ht="14.4" x14ac:dyDescent="0.3">
      <c r="A30" s="181"/>
      <c r="B30" s="187" t="s">
        <v>117</v>
      </c>
      <c r="C30" s="189" t="s">
        <v>117</v>
      </c>
      <c r="D30" s="193">
        <v>1</v>
      </c>
      <c r="E30" s="194">
        <v>1.5</v>
      </c>
      <c r="F30" s="194">
        <v>1.5</v>
      </c>
      <c r="G30" s="194">
        <v>2</v>
      </c>
      <c r="H30" s="202">
        <v>2</v>
      </c>
      <c r="I30" s="194">
        <v>2</v>
      </c>
      <c r="J30" s="199">
        <v>2</v>
      </c>
    </row>
    <row r="31" spans="1:14" ht="14.4" x14ac:dyDescent="0.3">
      <c r="A31" s="181"/>
      <c r="B31" s="187" t="s">
        <v>118</v>
      </c>
      <c r="C31" s="189" t="s">
        <v>118</v>
      </c>
      <c r="D31" s="193">
        <v>1</v>
      </c>
      <c r="E31" s="194">
        <v>1</v>
      </c>
      <c r="F31" s="194">
        <v>1</v>
      </c>
      <c r="G31" s="194">
        <v>1</v>
      </c>
      <c r="H31" s="202">
        <v>1</v>
      </c>
      <c r="I31" s="194">
        <v>1</v>
      </c>
      <c r="J31" s="199">
        <v>1</v>
      </c>
    </row>
    <row r="32" spans="1:14" ht="14.4" x14ac:dyDescent="0.3">
      <c r="A32" s="181"/>
      <c r="B32" s="187" t="s">
        <v>125</v>
      </c>
      <c r="C32" s="189" t="s">
        <v>127</v>
      </c>
      <c r="D32" s="193">
        <v>1</v>
      </c>
      <c r="E32" s="194">
        <v>1</v>
      </c>
      <c r="F32" s="194">
        <v>1</v>
      </c>
      <c r="G32" s="194">
        <v>1</v>
      </c>
      <c r="H32" s="202">
        <v>1</v>
      </c>
      <c r="I32" s="194">
        <v>1</v>
      </c>
      <c r="J32" s="199">
        <v>1</v>
      </c>
    </row>
    <row r="33" spans="1:10" ht="14.4" x14ac:dyDescent="0.3">
      <c r="A33" s="181"/>
      <c r="B33" s="188" t="s">
        <v>124</v>
      </c>
      <c r="C33" s="212" t="s">
        <v>124</v>
      </c>
      <c r="D33" s="193">
        <v>1</v>
      </c>
      <c r="E33" s="194">
        <v>1</v>
      </c>
      <c r="F33" s="194">
        <v>1</v>
      </c>
      <c r="G33" s="194">
        <v>1</v>
      </c>
      <c r="H33" s="202">
        <v>1</v>
      </c>
      <c r="I33" s="194">
        <v>1</v>
      </c>
      <c r="J33" s="199">
        <v>1</v>
      </c>
    </row>
    <row r="34" spans="1:10" ht="15" thickBot="1" x14ac:dyDescent="0.35">
      <c r="A34" s="181"/>
      <c r="B34" s="191"/>
      <c r="C34" s="190" t="s">
        <v>126</v>
      </c>
      <c r="D34" s="195">
        <v>1</v>
      </c>
      <c r="E34" s="196">
        <v>1</v>
      </c>
      <c r="F34" s="196">
        <v>1</v>
      </c>
      <c r="G34" s="196">
        <v>1</v>
      </c>
      <c r="H34" s="203">
        <v>1</v>
      </c>
      <c r="I34" s="196">
        <v>1</v>
      </c>
      <c r="J34" s="200">
        <v>1</v>
      </c>
    </row>
    <row r="35" spans="1:10" ht="15" thickTop="1" x14ac:dyDescent="0.3">
      <c r="A35" s="181"/>
      <c r="B35" s="184" t="s">
        <v>130</v>
      </c>
      <c r="C35" s="185"/>
      <c r="D35" s="197">
        <v>7</v>
      </c>
      <c r="E35" s="198">
        <v>8.5</v>
      </c>
      <c r="F35" s="198">
        <v>9.5</v>
      </c>
      <c r="G35" s="198">
        <v>11</v>
      </c>
      <c r="H35" s="204">
        <v>11.5</v>
      </c>
      <c r="I35" s="198">
        <v>12</v>
      </c>
      <c r="J35" s="201">
        <v>13</v>
      </c>
    </row>
    <row r="40" spans="1:10" ht="13.8" thickBot="1" x14ac:dyDescent="0.3"/>
    <row r="41" spans="1:10" ht="13.8" thickTop="1" x14ac:dyDescent="0.25"/>
  </sheetData>
  <pageMargins left="0.7" right="0.7" top="0.75" bottom="0.75" header="0.3" footer="0.3"/>
  <pageSetup orientation="portrait" verticalDpi="0"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2:D57"/>
  <sheetViews>
    <sheetView topLeftCell="A16" workbookViewId="0">
      <selection activeCell="D31" sqref="D31"/>
    </sheetView>
  </sheetViews>
  <sheetFormatPr defaultRowHeight="13.2" x14ac:dyDescent="0.25"/>
  <cols>
    <col min="2" max="2" width="23.88671875" customWidth="1"/>
    <col min="3" max="3" width="25.88671875" customWidth="1"/>
    <col min="4" max="4" width="70" customWidth="1"/>
  </cols>
  <sheetData>
    <row r="2" spans="2:4" ht="15.6" x14ac:dyDescent="0.3">
      <c r="B2" s="47" t="s">
        <v>300</v>
      </c>
      <c r="C2" s="178"/>
    </row>
    <row r="3" spans="2:4" x14ac:dyDescent="0.25">
      <c r="B3" s="332" t="s">
        <v>301</v>
      </c>
      <c r="C3" s="333" t="s">
        <v>462</v>
      </c>
    </row>
    <row r="4" spans="2:4" x14ac:dyDescent="0.25">
      <c r="B4" s="332" t="s">
        <v>302</v>
      </c>
      <c r="C4" s="333" t="s">
        <v>444</v>
      </c>
    </row>
    <row r="5" spans="2:4" x14ac:dyDescent="0.25">
      <c r="B5" s="332" t="s">
        <v>303</v>
      </c>
      <c r="C5" s="333" t="s">
        <v>463</v>
      </c>
    </row>
    <row r="6" spans="2:4" x14ac:dyDescent="0.25">
      <c r="B6" s="332" t="s">
        <v>304</v>
      </c>
      <c r="C6" s="333" t="s">
        <v>464</v>
      </c>
    </row>
    <row r="7" spans="2:4" x14ac:dyDescent="0.25">
      <c r="B7" s="332" t="s">
        <v>305</v>
      </c>
      <c r="C7" s="435" t="s">
        <v>465</v>
      </c>
    </row>
    <row r="8" spans="2:4" x14ac:dyDescent="0.25">
      <c r="B8" s="332" t="s">
        <v>306</v>
      </c>
      <c r="C8" s="333" t="s">
        <v>466</v>
      </c>
    </row>
    <row r="9" spans="2:4" x14ac:dyDescent="0.25">
      <c r="B9" s="332" t="s">
        <v>307</v>
      </c>
      <c r="C9" s="333"/>
    </row>
    <row r="10" spans="2:4" x14ac:dyDescent="0.25">
      <c r="B10" s="332"/>
      <c r="C10" s="333"/>
    </row>
    <row r="11" spans="2:4" x14ac:dyDescent="0.25">
      <c r="B11" s="332"/>
      <c r="C11" s="333"/>
    </row>
    <row r="16" spans="2:4" ht="15.6" x14ac:dyDescent="0.3">
      <c r="B16" s="141" t="s">
        <v>119</v>
      </c>
      <c r="C16" s="137"/>
      <c r="D16" s="137"/>
    </row>
    <row r="17" spans="2:4" ht="13.8" thickBot="1" x14ac:dyDescent="0.3">
      <c r="B17" s="137"/>
      <c r="C17" s="137"/>
      <c r="D17" s="137"/>
    </row>
    <row r="18" spans="2:4" ht="16.2" thickBot="1" x14ac:dyDescent="0.35">
      <c r="B18" s="138" t="s">
        <v>112</v>
      </c>
      <c r="C18" s="139" t="s">
        <v>113</v>
      </c>
      <c r="D18" s="140" t="s">
        <v>114</v>
      </c>
    </row>
    <row r="19" spans="2:4" ht="30" x14ac:dyDescent="0.25">
      <c r="B19" s="213" t="s">
        <v>115</v>
      </c>
      <c r="C19" s="214" t="s">
        <v>115</v>
      </c>
      <c r="D19" s="215" t="s">
        <v>467</v>
      </c>
    </row>
    <row r="20" spans="2:4" ht="15" x14ac:dyDescent="0.25">
      <c r="B20" s="216"/>
      <c r="C20" s="217"/>
      <c r="D20" s="215"/>
    </row>
    <row r="21" spans="2:4" ht="15" x14ac:dyDescent="0.25">
      <c r="B21" s="216"/>
      <c r="C21" s="217"/>
      <c r="D21" s="218"/>
    </row>
    <row r="22" spans="2:4" ht="15" x14ac:dyDescent="0.25">
      <c r="B22" s="216"/>
      <c r="C22" s="217"/>
      <c r="D22" s="218"/>
    </row>
    <row r="23" spans="2:4" ht="30" x14ac:dyDescent="0.25">
      <c r="B23" s="219" t="s">
        <v>116</v>
      </c>
      <c r="C23" s="220" t="s">
        <v>116</v>
      </c>
      <c r="D23" s="221" t="s">
        <v>496</v>
      </c>
    </row>
    <row r="24" spans="2:4" ht="15" x14ac:dyDescent="0.25">
      <c r="B24" s="222"/>
      <c r="C24" s="220"/>
      <c r="D24" s="221"/>
    </row>
    <row r="25" spans="2:4" ht="15" x14ac:dyDescent="0.25">
      <c r="B25" s="222"/>
      <c r="C25" s="220"/>
      <c r="D25" s="221"/>
    </row>
    <row r="26" spans="2:4" ht="15" x14ac:dyDescent="0.25">
      <c r="B26" s="222"/>
      <c r="C26" s="220"/>
      <c r="D26" s="221"/>
    </row>
    <row r="27" spans="2:4" ht="15.6" x14ac:dyDescent="0.25">
      <c r="B27" s="223" t="s">
        <v>117</v>
      </c>
      <c r="C27" s="224" t="s">
        <v>117</v>
      </c>
      <c r="D27" s="225" t="s">
        <v>468</v>
      </c>
    </row>
    <row r="28" spans="2:4" ht="15" x14ac:dyDescent="0.25">
      <c r="B28" s="226"/>
      <c r="C28" s="224"/>
      <c r="D28" s="225"/>
    </row>
    <row r="29" spans="2:4" ht="15" x14ac:dyDescent="0.25">
      <c r="B29" s="226"/>
      <c r="C29" s="224"/>
      <c r="D29" s="225"/>
    </row>
    <row r="30" spans="2:4" ht="15" x14ac:dyDescent="0.25">
      <c r="B30" s="226"/>
      <c r="C30" s="224"/>
      <c r="D30" s="225"/>
    </row>
    <row r="31" spans="2:4" ht="30" x14ac:dyDescent="0.25">
      <c r="B31" s="227" t="s">
        <v>118</v>
      </c>
      <c r="C31" s="228" t="s">
        <v>118</v>
      </c>
      <c r="D31" s="229" t="s">
        <v>497</v>
      </c>
    </row>
    <row r="32" spans="2:4" ht="15" x14ac:dyDescent="0.25">
      <c r="B32" s="230"/>
      <c r="C32" s="228"/>
      <c r="D32" s="229"/>
    </row>
    <row r="33" spans="2:4" ht="15" x14ac:dyDescent="0.25">
      <c r="B33" s="230"/>
      <c r="C33" s="228"/>
      <c r="D33" s="229"/>
    </row>
    <row r="34" spans="2:4" ht="15" x14ac:dyDescent="0.25">
      <c r="B34" s="230"/>
      <c r="C34" s="228"/>
      <c r="D34" s="229"/>
    </row>
    <row r="35" spans="2:4" ht="30" x14ac:dyDescent="0.25">
      <c r="B35" s="145" t="s">
        <v>124</v>
      </c>
      <c r="C35" s="142" t="s">
        <v>124</v>
      </c>
      <c r="D35" s="143" t="s">
        <v>469</v>
      </c>
    </row>
    <row r="36" spans="2:4" ht="15" x14ac:dyDescent="0.25">
      <c r="B36" s="144"/>
      <c r="C36" s="142"/>
      <c r="D36" s="143"/>
    </row>
    <row r="37" spans="2:4" ht="30" x14ac:dyDescent="0.25">
      <c r="B37" s="144"/>
      <c r="C37" s="142" t="s">
        <v>126</v>
      </c>
      <c r="D37" s="143" t="s">
        <v>470</v>
      </c>
    </row>
    <row r="38" spans="2:4" ht="15" x14ac:dyDescent="0.25">
      <c r="B38" s="144"/>
      <c r="C38" s="142"/>
      <c r="D38" s="143"/>
    </row>
    <row r="39" spans="2:4" ht="15" x14ac:dyDescent="0.25">
      <c r="B39" s="144"/>
      <c r="C39" s="160"/>
      <c r="D39" s="161"/>
    </row>
    <row r="40" spans="2:4" ht="15.6" x14ac:dyDescent="0.3">
      <c r="B40" s="163" t="s">
        <v>125</v>
      </c>
      <c r="C40" s="441" t="s">
        <v>127</v>
      </c>
      <c r="D40" s="441" t="s">
        <v>473</v>
      </c>
    </row>
    <row r="41" spans="2:4" x14ac:dyDescent="0.25">
      <c r="B41" s="165"/>
      <c r="C41" s="164"/>
      <c r="D41" s="164"/>
    </row>
    <row r="42" spans="2:4" ht="15" customHeight="1" x14ac:dyDescent="0.25">
      <c r="B42" s="166"/>
      <c r="C42" s="164"/>
      <c r="D42" s="164"/>
    </row>
    <row r="43" spans="2:4" x14ac:dyDescent="0.25">
      <c r="B43" s="165"/>
      <c r="C43" s="164"/>
      <c r="D43" s="164"/>
    </row>
    <row r="44" spans="2:4" x14ac:dyDescent="0.25">
      <c r="B44" s="165"/>
      <c r="C44" s="164"/>
      <c r="D44" s="164"/>
    </row>
    <row r="45" spans="2:4" x14ac:dyDescent="0.25">
      <c r="B45" s="167"/>
      <c r="C45" s="164"/>
      <c r="D45" s="164"/>
    </row>
    <row r="46" spans="2:4" ht="45.6" x14ac:dyDescent="0.3">
      <c r="B46" s="436" t="s">
        <v>160</v>
      </c>
      <c r="C46" s="442" t="s">
        <v>160</v>
      </c>
      <c r="D46" s="442" t="s">
        <v>471</v>
      </c>
    </row>
    <row r="47" spans="2:4" ht="30" x14ac:dyDescent="0.25">
      <c r="B47" s="438"/>
      <c r="C47" s="437"/>
      <c r="D47" s="442" t="s">
        <v>472</v>
      </c>
    </row>
    <row r="48" spans="2:4" x14ac:dyDescent="0.25">
      <c r="B48" s="439"/>
      <c r="C48" s="437"/>
      <c r="D48" s="437"/>
    </row>
    <row r="49" spans="2:4" x14ac:dyDescent="0.25">
      <c r="B49" s="438"/>
      <c r="C49" s="437"/>
      <c r="D49" s="437"/>
    </row>
    <row r="50" spans="2:4" x14ac:dyDescent="0.25">
      <c r="B50" s="438"/>
      <c r="C50" s="437"/>
      <c r="D50" s="437"/>
    </row>
    <row r="51" spans="2:4" x14ac:dyDescent="0.25">
      <c r="B51" s="440"/>
      <c r="C51" s="437"/>
      <c r="D51" s="437"/>
    </row>
    <row r="52" spans="2:4" x14ac:dyDescent="0.25">
      <c r="B52" s="137"/>
      <c r="C52" s="137"/>
      <c r="D52" s="137"/>
    </row>
    <row r="53" spans="2:4" x14ac:dyDescent="0.25">
      <c r="B53" s="137"/>
      <c r="C53" s="137"/>
      <c r="D53" s="137"/>
    </row>
    <row r="54" spans="2:4" x14ac:dyDescent="0.25">
      <c r="B54" s="137"/>
      <c r="C54" s="137"/>
      <c r="D54" s="137"/>
    </row>
    <row r="55" spans="2:4" x14ac:dyDescent="0.25">
      <c r="B55" s="137"/>
      <c r="C55" s="137"/>
      <c r="D55" s="137"/>
    </row>
    <row r="56" spans="2:4" x14ac:dyDescent="0.25">
      <c r="B56" s="137"/>
      <c r="C56" s="137"/>
      <c r="D56" s="137"/>
    </row>
    <row r="57" spans="2:4" x14ac:dyDescent="0.25">
      <c r="B57" s="137"/>
      <c r="C57" s="137"/>
      <c r="D57" s="137"/>
    </row>
  </sheetData>
  <hyperlinks>
    <hyperlink ref="C7" r:id="rId1"/>
  </hyperlinks>
  <pageMargins left="0.7" right="0.7" top="0.75" bottom="0.75" header="0.3" footer="0.3"/>
  <pageSetup orientation="portrait"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66"/>
    <pageSetUpPr fitToPage="1"/>
  </sheetPr>
  <dimension ref="B2:N119"/>
  <sheetViews>
    <sheetView topLeftCell="B1" zoomScale="80" zoomScaleNormal="80" workbookViewId="0">
      <selection activeCell="F16" sqref="F16"/>
    </sheetView>
  </sheetViews>
  <sheetFormatPr defaultColWidth="9.109375" defaultRowHeight="15.9" customHeight="1" x14ac:dyDescent="0.25"/>
  <cols>
    <col min="1" max="1" width="1.88671875" style="27" customWidth="1"/>
    <col min="2" max="2" width="54.109375" style="27" customWidth="1"/>
    <col min="3" max="3" width="17.33203125" style="31" customWidth="1"/>
    <col min="4" max="14" width="16.6640625" style="31" customWidth="1"/>
    <col min="15" max="16384" width="9.109375" style="27"/>
  </cols>
  <sheetData>
    <row r="2" spans="2:14" ht="15.9" customHeight="1" x14ac:dyDescent="0.3">
      <c r="B2" s="47" t="s">
        <v>73</v>
      </c>
    </row>
    <row r="3" spans="2:14" ht="15.9" customHeight="1" x14ac:dyDescent="0.3">
      <c r="B3" s="99" t="s">
        <v>43</v>
      </c>
      <c r="C3" s="94" t="str">
        <f>DataIn!C1</f>
        <v>Hillsborough</v>
      </c>
      <c r="D3" s="95"/>
      <c r="E3" s="96"/>
    </row>
    <row r="4" spans="2:14" ht="15.9" customHeight="1" x14ac:dyDescent="0.3">
      <c r="B4" s="99" t="s">
        <v>44</v>
      </c>
      <c r="C4" s="97">
        <f>DataIn!F1</f>
        <v>41956</v>
      </c>
      <c r="D4" s="95"/>
      <c r="E4" s="96"/>
    </row>
    <row r="5" spans="2:14" ht="15.9" customHeight="1" x14ac:dyDescent="0.3">
      <c r="B5" s="99"/>
      <c r="C5" s="111"/>
      <c r="D5" s="32"/>
      <c r="E5" s="32"/>
    </row>
    <row r="6" spans="2:14" s="112" customFormat="1" ht="24" customHeight="1" x14ac:dyDescent="0.25">
      <c r="B6" s="113" t="s">
        <v>68</v>
      </c>
      <c r="C6" s="114"/>
      <c r="D6" s="114"/>
      <c r="E6" s="114"/>
      <c r="F6" s="114"/>
      <c r="G6" s="114"/>
      <c r="H6" s="114"/>
      <c r="I6" s="114"/>
      <c r="J6" s="114"/>
      <c r="K6" s="114"/>
      <c r="L6" s="114"/>
      <c r="M6" s="114"/>
      <c r="N6" s="114"/>
    </row>
    <row r="7" spans="2:14" ht="15.9" customHeight="1" x14ac:dyDescent="0.3">
      <c r="B7" s="153" t="s">
        <v>69</v>
      </c>
      <c r="C7" s="154"/>
      <c r="D7" s="154"/>
      <c r="E7" s="154"/>
      <c r="F7" s="154"/>
      <c r="G7" s="154"/>
      <c r="H7" s="154"/>
      <c r="I7" s="154"/>
      <c r="J7" s="154"/>
      <c r="K7" s="154"/>
      <c r="L7" s="154"/>
      <c r="M7" s="154"/>
      <c r="N7" s="155"/>
    </row>
    <row r="8" spans="2:14" ht="15.9" customHeight="1" x14ac:dyDescent="0.3">
      <c r="B8" s="156"/>
      <c r="C8" s="157"/>
      <c r="D8" s="158">
        <v>2010</v>
      </c>
      <c r="E8" s="159">
        <v>2015</v>
      </c>
      <c r="F8" s="159">
        <v>2020</v>
      </c>
      <c r="G8" s="159">
        <v>2025</v>
      </c>
      <c r="H8" s="159">
        <v>2030</v>
      </c>
      <c r="I8" s="159">
        <v>2035</v>
      </c>
      <c r="J8" s="159">
        <v>2040</v>
      </c>
      <c r="K8" s="159">
        <v>2045</v>
      </c>
      <c r="L8" s="159">
        <v>2050</v>
      </c>
      <c r="M8" s="159">
        <v>2055</v>
      </c>
      <c r="N8" s="159">
        <v>2060</v>
      </c>
    </row>
    <row r="9" spans="2:14" ht="15.9" customHeight="1" x14ac:dyDescent="0.3">
      <c r="B9" s="148" t="s">
        <v>120</v>
      </c>
      <c r="C9" s="149"/>
      <c r="D9" s="149">
        <f>DataIn!D34</f>
        <v>12216</v>
      </c>
      <c r="E9" s="149">
        <f>DataIn!E34</f>
        <v>14508</v>
      </c>
      <c r="F9" s="149">
        <f>DataIn!F34</f>
        <v>16800</v>
      </c>
      <c r="G9" s="149">
        <f>DataIn!G34</f>
        <v>18450</v>
      </c>
      <c r="H9" s="149">
        <f>DataIn!H34</f>
        <v>20100</v>
      </c>
      <c r="I9" s="149">
        <f>DataIn!I34</f>
        <v>22150</v>
      </c>
      <c r="J9" s="149">
        <f>DataIn!J34</f>
        <v>24200</v>
      </c>
      <c r="K9" s="149">
        <f>DataIn!K34</f>
        <v>26600</v>
      </c>
      <c r="L9" s="149">
        <f>DataIn!L34</f>
        <v>29000</v>
      </c>
      <c r="M9" s="149">
        <f>DataIn!M34</f>
        <v>31400</v>
      </c>
      <c r="N9" s="149">
        <f>DataIn!N34</f>
        <v>33800</v>
      </c>
    </row>
    <row r="10" spans="2:14" ht="15.9" customHeight="1" x14ac:dyDescent="0.3">
      <c r="B10" s="150" t="s">
        <v>121</v>
      </c>
      <c r="C10" s="149"/>
      <c r="D10" s="149"/>
      <c r="E10" s="149"/>
      <c r="F10" s="149"/>
      <c r="G10" s="149"/>
      <c r="H10" s="149"/>
      <c r="I10" s="149"/>
      <c r="J10" s="149"/>
      <c r="K10" s="149"/>
      <c r="L10" s="149"/>
      <c r="M10" s="149"/>
      <c r="N10" s="149"/>
    </row>
    <row r="11" spans="2:14" ht="15.9" customHeight="1" x14ac:dyDescent="0.3">
      <c r="B11" s="151" t="s">
        <v>54</v>
      </c>
      <c r="C11" s="152"/>
      <c r="D11" s="152"/>
      <c r="E11" s="152"/>
      <c r="F11" s="152"/>
      <c r="G11" s="152"/>
      <c r="H11" s="152"/>
      <c r="I11" s="152"/>
      <c r="J11" s="152"/>
      <c r="K11" s="152"/>
      <c r="L11" s="152"/>
      <c r="M11" s="152"/>
      <c r="N11" s="152"/>
    </row>
    <row r="12" spans="2:14" s="28" customFormat="1" ht="15.9" customHeight="1" x14ac:dyDescent="0.25">
      <c r="B12" s="146"/>
      <c r="C12" s="147" t="s">
        <v>55</v>
      </c>
      <c r="D12" s="147" t="s">
        <v>56</v>
      </c>
      <c r="E12" s="147" t="s">
        <v>66</v>
      </c>
      <c r="F12" s="147" t="s">
        <v>65</v>
      </c>
      <c r="G12" s="147" t="s">
        <v>64</v>
      </c>
      <c r="H12" s="147" t="s">
        <v>63</v>
      </c>
      <c r="I12" s="147" t="s">
        <v>62</v>
      </c>
      <c r="J12" s="147" t="s">
        <v>61</v>
      </c>
      <c r="K12" s="147" t="s">
        <v>60</v>
      </c>
      <c r="L12" s="147" t="s">
        <v>59</v>
      </c>
      <c r="M12" s="147" t="s">
        <v>58</v>
      </c>
      <c r="N12" s="147" t="s">
        <v>57</v>
      </c>
    </row>
    <row r="14" spans="2:14" ht="15.9" customHeight="1" x14ac:dyDescent="0.3">
      <c r="B14" s="35" t="s">
        <v>70</v>
      </c>
      <c r="C14" s="36"/>
      <c r="D14" s="67"/>
      <c r="E14" s="67"/>
      <c r="F14" s="67"/>
      <c r="G14" s="67"/>
      <c r="H14" s="67"/>
      <c r="I14" s="67"/>
      <c r="J14" s="67"/>
      <c r="K14" s="67"/>
      <c r="L14" s="67"/>
      <c r="M14" s="67"/>
      <c r="N14" s="68"/>
    </row>
    <row r="15" spans="2:14" ht="15.9" customHeight="1" x14ac:dyDescent="0.3">
      <c r="B15" s="37"/>
      <c r="C15" s="38"/>
      <c r="D15" s="69">
        <v>2010</v>
      </c>
      <c r="E15" s="70">
        <v>2015</v>
      </c>
      <c r="F15" s="70">
        <v>2020</v>
      </c>
      <c r="G15" s="70">
        <v>2025</v>
      </c>
      <c r="H15" s="70">
        <v>2030</v>
      </c>
      <c r="I15" s="70">
        <v>2035</v>
      </c>
      <c r="J15" s="70">
        <v>2040</v>
      </c>
      <c r="K15" s="70">
        <v>2045</v>
      </c>
      <c r="L15" s="70">
        <v>2050</v>
      </c>
      <c r="M15" s="70">
        <v>2055</v>
      </c>
      <c r="N15" s="70">
        <v>2060</v>
      </c>
    </row>
    <row r="16" spans="2:14" ht="15.9" customHeight="1" x14ac:dyDescent="0.3">
      <c r="B16" s="34" t="s">
        <v>0</v>
      </c>
      <c r="C16" s="39"/>
      <c r="D16" s="88">
        <f>DataIn!D17</f>
        <v>0.57999999999999996</v>
      </c>
      <c r="E16" s="88">
        <f>DataIn!E17</f>
        <v>0.77499999999999991</v>
      </c>
      <c r="F16" s="88">
        <f>DataIn!F17</f>
        <v>0.97</v>
      </c>
      <c r="G16" s="88">
        <f>DataIn!G17</f>
        <v>1.075</v>
      </c>
      <c r="H16" s="88">
        <f>DataIn!H17</f>
        <v>1.18</v>
      </c>
      <c r="I16" s="88">
        <f>DataIn!I17</f>
        <v>1.2799999999999998</v>
      </c>
      <c r="J16" s="88">
        <f>DataIn!J17</f>
        <v>1.38</v>
      </c>
      <c r="K16" s="88">
        <f>DataIn!K17</f>
        <v>1.4849999999999999</v>
      </c>
      <c r="L16" s="88">
        <f>DataIn!L17</f>
        <v>1.59</v>
      </c>
      <c r="M16" s="88">
        <f>DataIn!M17</f>
        <v>1.69</v>
      </c>
      <c r="N16" s="88">
        <f>DataIn!N17</f>
        <v>1.79</v>
      </c>
    </row>
    <row r="17" spans="2:14" ht="15.9" customHeight="1" x14ac:dyDescent="0.3">
      <c r="B17" s="66"/>
      <c r="C17" s="39"/>
      <c r="D17" s="88"/>
      <c r="E17" s="40"/>
      <c r="F17" s="40"/>
      <c r="G17" s="40"/>
      <c r="H17" s="40"/>
      <c r="I17" s="40"/>
      <c r="J17" s="40"/>
      <c r="K17" s="40"/>
      <c r="L17" s="40"/>
      <c r="M17" s="71"/>
      <c r="N17" s="71"/>
    </row>
    <row r="18" spans="2:14" ht="15.9" customHeight="1" x14ac:dyDescent="0.3">
      <c r="B18" s="66"/>
      <c r="C18" s="39"/>
      <c r="D18" s="88"/>
      <c r="E18" s="40"/>
      <c r="F18" s="40"/>
      <c r="G18" s="40"/>
      <c r="H18" s="40"/>
      <c r="I18" s="40"/>
      <c r="J18" s="40"/>
      <c r="K18" s="40"/>
      <c r="L18" s="40"/>
      <c r="M18" s="71"/>
      <c r="N18" s="71"/>
    </row>
    <row r="19" spans="2:14" ht="15.9" customHeight="1" x14ac:dyDescent="0.3">
      <c r="B19" s="66"/>
      <c r="C19" s="39"/>
      <c r="D19" s="88"/>
      <c r="E19" s="40"/>
      <c r="F19" s="40"/>
      <c r="G19" s="40"/>
      <c r="H19" s="40"/>
      <c r="I19" s="40"/>
      <c r="J19" s="40"/>
      <c r="K19" s="40"/>
      <c r="L19" s="40"/>
      <c r="M19" s="71"/>
      <c r="N19" s="71"/>
    </row>
    <row r="20" spans="2:14" ht="15.9" customHeight="1" x14ac:dyDescent="0.3">
      <c r="B20" s="37"/>
      <c r="C20" s="39"/>
      <c r="D20" s="88"/>
      <c r="E20" s="40"/>
      <c r="F20" s="40"/>
      <c r="G20" s="40"/>
      <c r="H20" s="40"/>
      <c r="I20" s="40"/>
      <c r="J20" s="40"/>
      <c r="K20" s="40"/>
      <c r="L20" s="40"/>
      <c r="M20" s="71"/>
      <c r="N20" s="71"/>
    </row>
    <row r="21" spans="2:14" ht="15.9" customHeight="1" x14ac:dyDescent="0.3">
      <c r="B21" s="37" t="s">
        <v>1</v>
      </c>
      <c r="C21" s="39"/>
      <c r="D21" s="88">
        <f>DataIn!D18</f>
        <v>0.192</v>
      </c>
      <c r="E21" s="88">
        <f>DataIn!E18</f>
        <v>0.35099999999999998</v>
      </c>
      <c r="F21" s="88">
        <f>DataIn!F18</f>
        <v>0.51</v>
      </c>
      <c r="G21" s="88">
        <f>DataIn!G18</f>
        <v>0.52500000000000002</v>
      </c>
      <c r="H21" s="88">
        <f>DataIn!H18</f>
        <v>0.54</v>
      </c>
      <c r="I21" s="88">
        <f>DataIn!I18</f>
        <v>0.55000000000000004</v>
      </c>
      <c r="J21" s="88">
        <f>DataIn!J18</f>
        <v>0.56000000000000005</v>
      </c>
      <c r="K21" s="88">
        <f>DataIn!K18</f>
        <v>0.57499999999999996</v>
      </c>
      <c r="L21" s="88">
        <f>DataIn!L18</f>
        <v>0.59</v>
      </c>
      <c r="M21" s="88">
        <f>DataIn!M18</f>
        <v>0.60499999999999998</v>
      </c>
      <c r="N21" s="88">
        <f>DataIn!N18</f>
        <v>0.62</v>
      </c>
    </row>
    <row r="22" spans="2:14" ht="15.9" customHeight="1" x14ac:dyDescent="0.3">
      <c r="B22" s="66"/>
      <c r="C22" s="39"/>
      <c r="D22" s="88"/>
      <c r="E22" s="40"/>
      <c r="F22" s="40"/>
      <c r="G22" s="40"/>
      <c r="H22" s="40"/>
      <c r="I22" s="40"/>
      <c r="J22" s="40"/>
      <c r="K22" s="40"/>
      <c r="L22" s="40"/>
      <c r="M22" s="71"/>
      <c r="N22" s="71"/>
    </row>
    <row r="23" spans="2:14" ht="15.9" customHeight="1" x14ac:dyDescent="0.3">
      <c r="B23" s="66"/>
      <c r="C23" s="39"/>
      <c r="D23" s="88"/>
      <c r="E23" s="40"/>
      <c r="F23" s="40"/>
      <c r="G23" s="40"/>
      <c r="H23" s="40"/>
      <c r="I23" s="40"/>
      <c r="J23" s="40"/>
      <c r="K23" s="40"/>
      <c r="L23" s="40"/>
      <c r="M23" s="71"/>
      <c r="N23" s="71"/>
    </row>
    <row r="24" spans="2:14" ht="15.9" customHeight="1" x14ac:dyDescent="0.3">
      <c r="B24" s="66"/>
      <c r="C24" s="39"/>
      <c r="D24" s="88"/>
      <c r="E24" s="40"/>
      <c r="F24" s="40"/>
      <c r="G24" s="40"/>
      <c r="H24" s="40"/>
      <c r="I24" s="40"/>
      <c r="J24" s="40"/>
      <c r="K24" s="40"/>
      <c r="L24" s="40"/>
      <c r="M24" s="71"/>
      <c r="N24" s="71"/>
    </row>
    <row r="25" spans="2:14" ht="15.9" customHeight="1" x14ac:dyDescent="0.3">
      <c r="B25" s="37"/>
      <c r="C25" s="39"/>
      <c r="D25" s="88"/>
      <c r="E25" s="40"/>
      <c r="F25" s="40"/>
      <c r="G25" s="40"/>
      <c r="H25" s="40"/>
      <c r="I25" s="40"/>
      <c r="J25" s="40"/>
      <c r="K25" s="40"/>
      <c r="L25" s="40"/>
      <c r="M25" s="71"/>
      <c r="N25" s="71"/>
    </row>
    <row r="26" spans="2:14" ht="15.9" customHeight="1" x14ac:dyDescent="0.3">
      <c r="B26" s="37" t="s">
        <v>2</v>
      </c>
      <c r="C26" s="39"/>
      <c r="D26" s="88">
        <f>DataIn!D19</f>
        <v>9.4E-2</v>
      </c>
      <c r="E26" s="88">
        <f>DataIn!E19</f>
        <v>9.7000000000000003E-2</v>
      </c>
      <c r="F26" s="88">
        <f>DataIn!F19</f>
        <v>0.1</v>
      </c>
      <c r="G26" s="88">
        <f>DataIn!G19</f>
        <v>0.1</v>
      </c>
      <c r="H26" s="88">
        <f>DataIn!H19</f>
        <v>0.1</v>
      </c>
      <c r="I26" s="88">
        <f>DataIn!I19</f>
        <v>0.10500000000000001</v>
      </c>
      <c r="J26" s="88">
        <f>DataIn!J19</f>
        <v>0.11</v>
      </c>
      <c r="K26" s="88">
        <f>DataIn!K19</f>
        <v>0.11</v>
      </c>
      <c r="L26" s="88">
        <f>DataIn!L19</f>
        <v>0.11</v>
      </c>
      <c r="M26" s="88">
        <f>DataIn!M19</f>
        <v>0.11</v>
      </c>
      <c r="N26" s="88">
        <f>DataIn!N19</f>
        <v>0.11</v>
      </c>
    </row>
    <row r="27" spans="2:14" ht="15.9" customHeight="1" x14ac:dyDescent="0.3">
      <c r="B27" s="66"/>
      <c r="C27" s="39"/>
      <c r="D27" s="88"/>
      <c r="E27" s="40"/>
      <c r="F27" s="40"/>
      <c r="G27" s="40"/>
      <c r="H27" s="40"/>
      <c r="I27" s="40"/>
      <c r="J27" s="40"/>
      <c r="K27" s="40"/>
      <c r="L27" s="40"/>
      <c r="M27" s="71"/>
      <c r="N27" s="71"/>
    </row>
    <row r="28" spans="2:14" ht="15.9" customHeight="1" x14ac:dyDescent="0.3">
      <c r="B28" s="66"/>
      <c r="C28" s="39"/>
      <c r="D28" s="88"/>
      <c r="E28" s="40"/>
      <c r="F28" s="40"/>
      <c r="G28" s="40"/>
      <c r="H28" s="40"/>
      <c r="I28" s="40"/>
      <c r="J28" s="40"/>
      <c r="K28" s="40"/>
      <c r="L28" s="40"/>
      <c r="M28" s="71"/>
      <c r="N28" s="71"/>
    </row>
    <row r="29" spans="2:14" ht="15.9" customHeight="1" x14ac:dyDescent="0.3">
      <c r="B29" s="66"/>
      <c r="C29" s="39"/>
      <c r="D29" s="88"/>
      <c r="E29" s="40"/>
      <c r="F29" s="40"/>
      <c r="G29" s="40"/>
      <c r="H29" s="40"/>
      <c r="I29" s="40"/>
      <c r="J29" s="40"/>
      <c r="K29" s="40"/>
      <c r="L29" s="40"/>
      <c r="M29" s="71"/>
      <c r="N29" s="71"/>
    </row>
    <row r="30" spans="2:14" ht="15.9" customHeight="1" x14ac:dyDescent="0.3">
      <c r="B30" s="37"/>
      <c r="C30" s="39"/>
      <c r="D30" s="88"/>
      <c r="E30" s="40"/>
      <c r="F30" s="40"/>
      <c r="G30" s="40"/>
      <c r="H30" s="40"/>
      <c r="I30" s="40"/>
      <c r="J30" s="40"/>
      <c r="K30" s="40"/>
      <c r="L30" s="40"/>
      <c r="M30" s="71"/>
      <c r="N30" s="71"/>
    </row>
    <row r="31" spans="2:14" ht="15.9" customHeight="1" x14ac:dyDescent="0.3">
      <c r="B31" s="37" t="s">
        <v>3</v>
      </c>
      <c r="C31" s="39"/>
      <c r="D31" s="88">
        <f>DataIn!D20</f>
        <v>0.09</v>
      </c>
      <c r="E31" s="88">
        <f>DataIn!E20</f>
        <v>0.2</v>
      </c>
      <c r="F31" s="88">
        <f>DataIn!F20</f>
        <v>0.31</v>
      </c>
      <c r="G31" s="88">
        <f>DataIn!G20</f>
        <v>0.34499999999999997</v>
      </c>
      <c r="H31" s="88">
        <f>DataIn!H20</f>
        <v>0.38</v>
      </c>
      <c r="I31" s="88">
        <f>DataIn!I20</f>
        <v>0.39500000000000002</v>
      </c>
      <c r="J31" s="88">
        <f>DataIn!J20</f>
        <v>0.41</v>
      </c>
      <c r="K31" s="88">
        <f>DataIn!K20</f>
        <v>0.42499999999999999</v>
      </c>
      <c r="L31" s="88">
        <f>DataIn!L20</f>
        <v>0.44</v>
      </c>
      <c r="M31" s="88">
        <f>DataIn!M20</f>
        <v>0.44500000000000001</v>
      </c>
      <c r="N31" s="88">
        <f>DataIn!N20</f>
        <v>0.45</v>
      </c>
    </row>
    <row r="32" spans="2:14" ht="15.9" customHeight="1" x14ac:dyDescent="0.3">
      <c r="B32" s="66"/>
      <c r="C32" s="39"/>
      <c r="D32" s="88"/>
      <c r="E32" s="40"/>
      <c r="F32" s="40"/>
      <c r="G32" s="40"/>
      <c r="H32" s="40"/>
      <c r="I32" s="40"/>
      <c r="J32" s="40"/>
      <c r="K32" s="40"/>
      <c r="L32" s="40"/>
      <c r="M32" s="71"/>
      <c r="N32" s="71"/>
    </row>
    <row r="33" spans="2:14" ht="15.9" customHeight="1" x14ac:dyDescent="0.3">
      <c r="B33" s="66"/>
      <c r="C33" s="39"/>
      <c r="D33" s="88"/>
      <c r="E33" s="40"/>
      <c r="F33" s="40"/>
      <c r="G33" s="40"/>
      <c r="H33" s="40"/>
      <c r="I33" s="40"/>
      <c r="J33" s="40"/>
      <c r="K33" s="40"/>
      <c r="L33" s="40"/>
      <c r="M33" s="71"/>
      <c r="N33" s="71"/>
    </row>
    <row r="34" spans="2:14" ht="15.9" customHeight="1" x14ac:dyDescent="0.3">
      <c r="B34" s="66"/>
      <c r="C34" s="39"/>
      <c r="D34" s="88"/>
      <c r="E34" s="40"/>
      <c r="F34" s="40"/>
      <c r="G34" s="40"/>
      <c r="H34" s="40"/>
      <c r="I34" s="40"/>
      <c r="J34" s="40"/>
      <c r="K34" s="40"/>
      <c r="L34" s="40"/>
      <c r="M34" s="71"/>
      <c r="N34" s="71"/>
    </row>
    <row r="35" spans="2:14" ht="15.9" customHeight="1" x14ac:dyDescent="0.3">
      <c r="B35" s="37"/>
      <c r="C35" s="39"/>
      <c r="D35" s="89"/>
      <c r="E35" s="80"/>
      <c r="F35" s="80"/>
      <c r="G35" s="80"/>
      <c r="H35" s="80"/>
      <c r="I35" s="80"/>
      <c r="J35" s="80"/>
      <c r="K35" s="80"/>
      <c r="L35" s="80"/>
      <c r="M35" s="81"/>
      <c r="N35" s="81"/>
    </row>
    <row r="36" spans="2:14" ht="15.9" customHeight="1" x14ac:dyDescent="0.3">
      <c r="B36" s="327" t="s">
        <v>47</v>
      </c>
      <c r="C36" s="328"/>
      <c r="D36" s="329">
        <f>SUM(D16:D35)</f>
        <v>0.95599999999999996</v>
      </c>
      <c r="E36" s="329">
        <f t="shared" ref="E36:N36" si="0">SUM(E16:E35)</f>
        <v>1.4229999999999998</v>
      </c>
      <c r="F36" s="329">
        <f t="shared" si="0"/>
        <v>1.8900000000000001</v>
      </c>
      <c r="G36" s="329">
        <f t="shared" si="0"/>
        <v>2.0449999999999999</v>
      </c>
      <c r="H36" s="329">
        <f t="shared" si="0"/>
        <v>2.2000000000000002</v>
      </c>
      <c r="I36" s="329">
        <f t="shared" si="0"/>
        <v>2.33</v>
      </c>
      <c r="J36" s="329">
        <f t="shared" si="0"/>
        <v>2.46</v>
      </c>
      <c r="K36" s="329">
        <f t="shared" si="0"/>
        <v>2.5949999999999993</v>
      </c>
      <c r="L36" s="329">
        <f>SUM(L16:L35)</f>
        <v>2.73</v>
      </c>
      <c r="M36" s="329">
        <f t="shared" si="0"/>
        <v>2.8499999999999996</v>
      </c>
      <c r="N36" s="329">
        <f t="shared" si="0"/>
        <v>2.97</v>
      </c>
    </row>
    <row r="37" spans="2:14" ht="15.9" customHeight="1" x14ac:dyDescent="0.3">
      <c r="B37" s="37" t="s">
        <v>174</v>
      </c>
      <c r="C37" s="86">
        <v>0.03</v>
      </c>
      <c r="D37" s="89">
        <f>DataIn!D21</f>
        <v>0.06</v>
      </c>
      <c r="E37" s="89">
        <f>DataIn!E21</f>
        <v>0.17</v>
      </c>
      <c r="F37" s="89">
        <f>DataIn!F21</f>
        <v>0.28000000000000003</v>
      </c>
      <c r="G37" s="89">
        <f>DataIn!G21</f>
        <v>0.30500000000000005</v>
      </c>
      <c r="H37" s="89">
        <f>DataIn!H21</f>
        <v>0.33</v>
      </c>
      <c r="I37" s="89">
        <f>DataIn!I21</f>
        <v>0.35499999999999998</v>
      </c>
      <c r="J37" s="89">
        <f>DataIn!J21</f>
        <v>0.38</v>
      </c>
      <c r="K37" s="89">
        <f>DataIn!K21</f>
        <v>0.40500000000000003</v>
      </c>
      <c r="L37" s="89">
        <f>DataIn!L21</f>
        <v>0.43</v>
      </c>
      <c r="M37" s="89">
        <f>DataIn!M21</f>
        <v>0.45499999999999996</v>
      </c>
      <c r="N37" s="89">
        <f>DataIn!N21</f>
        <v>0.48</v>
      </c>
    </row>
    <row r="38" spans="2:14" ht="15.9" customHeight="1" x14ac:dyDescent="0.3">
      <c r="B38" s="37" t="s">
        <v>175</v>
      </c>
      <c r="C38" s="86"/>
      <c r="D38" s="89">
        <f>DataIn!D22</f>
        <v>0</v>
      </c>
      <c r="E38" s="89">
        <f>DataIn!E22</f>
        <v>0</v>
      </c>
      <c r="F38" s="89">
        <f>DataIn!F22</f>
        <v>0</v>
      </c>
      <c r="G38" s="89">
        <f>DataIn!G22</f>
        <v>0</v>
      </c>
      <c r="H38" s="89">
        <f>DataIn!H22</f>
        <v>0</v>
      </c>
      <c r="I38" s="89">
        <f>DataIn!I22</f>
        <v>0</v>
      </c>
      <c r="J38" s="89">
        <f>DataIn!J22</f>
        <v>0</v>
      </c>
      <c r="K38" s="89">
        <f>DataIn!K22</f>
        <v>0</v>
      </c>
      <c r="L38" s="89">
        <f>DataIn!L22</f>
        <v>0</v>
      </c>
      <c r="M38" s="89">
        <f>DataIn!M22</f>
        <v>0</v>
      </c>
      <c r="N38" s="89">
        <f>DataIn!N22</f>
        <v>0</v>
      </c>
    </row>
    <row r="39" spans="2:14" ht="15.9" customHeight="1" x14ac:dyDescent="0.3">
      <c r="B39" s="37" t="s">
        <v>176</v>
      </c>
      <c r="C39" s="86">
        <v>0.05</v>
      </c>
      <c r="D39" s="89">
        <f>DataIn!D23</f>
        <v>0.15</v>
      </c>
      <c r="E39" s="89">
        <f>DataIn!E23</f>
        <v>0.15</v>
      </c>
      <c r="F39" s="89">
        <f>DataIn!F23</f>
        <v>0.15</v>
      </c>
      <c r="G39" s="89">
        <f>DataIn!G23</f>
        <v>0.16</v>
      </c>
      <c r="H39" s="89">
        <f>DataIn!H23</f>
        <v>0.17</v>
      </c>
      <c r="I39" s="89">
        <f>DataIn!I23</f>
        <v>0.185</v>
      </c>
      <c r="J39" s="89">
        <f>DataIn!J23</f>
        <v>0.2</v>
      </c>
      <c r="K39" s="89">
        <f>DataIn!K23</f>
        <v>0.21500000000000002</v>
      </c>
      <c r="L39" s="89">
        <f>DataIn!L23</f>
        <v>0.23</v>
      </c>
      <c r="M39" s="89">
        <f>DataIn!M23</f>
        <v>0.24</v>
      </c>
      <c r="N39" s="89">
        <f>DataIn!N23</f>
        <v>0.25</v>
      </c>
    </row>
    <row r="40" spans="2:14" ht="15.9" customHeight="1" x14ac:dyDescent="0.3">
      <c r="B40" s="37"/>
      <c r="C40" s="86"/>
      <c r="D40" s="89"/>
      <c r="E40" s="80"/>
      <c r="F40" s="80"/>
      <c r="G40" s="80"/>
      <c r="H40" s="80"/>
      <c r="I40" s="80"/>
      <c r="J40" s="80"/>
      <c r="K40" s="80"/>
      <c r="L40" s="80"/>
      <c r="M40" s="81"/>
      <c r="N40" s="81"/>
    </row>
    <row r="41" spans="2:14" s="28" customFormat="1" ht="15.9" customHeight="1" x14ac:dyDescent="0.3">
      <c r="B41" s="37" t="s">
        <v>4</v>
      </c>
      <c r="C41" s="39"/>
      <c r="D41" s="89">
        <f>SUM(D36:D39)</f>
        <v>1.1659999999999999</v>
      </c>
      <c r="E41" s="82">
        <f t="shared" ref="E41:N41" si="1">SUM(E36:E39)</f>
        <v>1.7429999999999997</v>
      </c>
      <c r="F41" s="82">
        <f t="shared" si="1"/>
        <v>2.3199999999999998</v>
      </c>
      <c r="G41" s="82">
        <f t="shared" si="1"/>
        <v>2.5100000000000002</v>
      </c>
      <c r="H41" s="82">
        <f t="shared" si="1"/>
        <v>2.7</v>
      </c>
      <c r="I41" s="82">
        <f t="shared" si="1"/>
        <v>2.87</v>
      </c>
      <c r="J41" s="82">
        <f t="shared" si="1"/>
        <v>3.04</v>
      </c>
      <c r="K41" s="82">
        <f t="shared" si="1"/>
        <v>3.214999999999999</v>
      </c>
      <c r="L41" s="82">
        <f t="shared" si="1"/>
        <v>3.39</v>
      </c>
      <c r="M41" s="82">
        <f t="shared" si="1"/>
        <v>3.5449999999999999</v>
      </c>
      <c r="N41" s="82">
        <f t="shared" si="1"/>
        <v>3.7</v>
      </c>
    </row>
    <row r="42" spans="2:14" s="28" customFormat="1" ht="15.9" customHeight="1" x14ac:dyDescent="0.3">
      <c r="B42" s="115"/>
      <c r="C42" s="116"/>
      <c r="D42" s="117"/>
      <c r="E42" s="117"/>
      <c r="F42" s="117"/>
      <c r="G42" s="117"/>
      <c r="H42" s="117"/>
      <c r="I42" s="117"/>
      <c r="J42" s="117"/>
      <c r="K42" s="117"/>
      <c r="L42" s="117"/>
      <c r="M42" s="117"/>
      <c r="N42" s="117"/>
    </row>
    <row r="43" spans="2:14" ht="15.9" customHeight="1" x14ac:dyDescent="0.3">
      <c r="B43" s="41" t="s">
        <v>49</v>
      </c>
      <c r="C43" s="42"/>
      <c r="D43" s="49">
        <v>2010</v>
      </c>
      <c r="E43" s="49">
        <v>2015</v>
      </c>
      <c r="F43" s="49">
        <v>2020</v>
      </c>
      <c r="G43" s="49">
        <v>2025</v>
      </c>
      <c r="H43" s="49">
        <v>2030</v>
      </c>
      <c r="I43" s="49">
        <v>2035</v>
      </c>
      <c r="J43" s="49">
        <v>2040</v>
      </c>
      <c r="K43" s="49">
        <v>2045</v>
      </c>
      <c r="L43" s="49">
        <v>2050</v>
      </c>
      <c r="M43" s="49">
        <v>2055</v>
      </c>
      <c r="N43" s="49">
        <v>2060</v>
      </c>
    </row>
    <row r="44" spans="2:14" ht="15.9" customHeight="1" x14ac:dyDescent="0.3">
      <c r="B44" s="43" t="s">
        <v>67</v>
      </c>
      <c r="C44" s="72"/>
      <c r="D44" s="45"/>
      <c r="E44" s="45"/>
      <c r="F44" s="45"/>
      <c r="G44" s="45"/>
      <c r="H44" s="45"/>
      <c r="I44" s="45"/>
      <c r="J44" s="45"/>
      <c r="K44" s="45"/>
      <c r="L44" s="45"/>
      <c r="M44" s="45"/>
      <c r="N44" s="72"/>
    </row>
    <row r="45" spans="2:14" ht="15.9" customHeight="1" x14ac:dyDescent="0.3">
      <c r="B45" s="43" t="str">
        <f>DataIn!B39</f>
        <v>OWASA</v>
      </c>
      <c r="C45" s="72"/>
      <c r="D45" s="45"/>
      <c r="E45" s="45"/>
      <c r="F45" s="45"/>
      <c r="G45" s="45"/>
      <c r="H45" s="45"/>
      <c r="I45" s="45"/>
      <c r="J45" s="45"/>
      <c r="K45" s="45"/>
      <c r="L45" s="45"/>
      <c r="M45" s="45"/>
      <c r="N45" s="72"/>
    </row>
    <row r="46" spans="2:14" ht="15.9" customHeight="1" x14ac:dyDescent="0.3">
      <c r="B46" s="43"/>
      <c r="C46" s="72"/>
      <c r="D46" s="45"/>
      <c r="E46" s="45"/>
      <c r="F46" s="45"/>
      <c r="G46" s="45"/>
      <c r="H46" s="45"/>
      <c r="I46" s="45"/>
      <c r="J46" s="45"/>
      <c r="K46" s="45"/>
      <c r="L46" s="45"/>
      <c r="M46" s="45"/>
      <c r="N46" s="72"/>
    </row>
    <row r="47" spans="2:14" ht="15.9" customHeight="1" x14ac:dyDescent="0.3">
      <c r="B47" s="43"/>
      <c r="C47" s="72"/>
      <c r="D47" s="45"/>
      <c r="E47" s="45"/>
      <c r="F47" s="45"/>
      <c r="G47" s="45"/>
      <c r="H47" s="45"/>
      <c r="I47" s="45"/>
      <c r="J47" s="45"/>
      <c r="K47" s="45"/>
      <c r="L47" s="45"/>
      <c r="M47" s="45"/>
      <c r="N47" s="72"/>
    </row>
    <row r="48" spans="2:14" ht="15.9" customHeight="1" x14ac:dyDescent="0.3">
      <c r="B48" s="43"/>
      <c r="C48" s="72"/>
      <c r="D48" s="45"/>
      <c r="E48" s="45"/>
      <c r="F48" s="45"/>
      <c r="G48" s="45"/>
      <c r="H48" s="45"/>
      <c r="I48" s="45"/>
      <c r="J48" s="45"/>
      <c r="K48" s="45"/>
      <c r="L48" s="45"/>
      <c r="M48" s="45"/>
      <c r="N48" s="72"/>
    </row>
    <row r="49" spans="2:14" ht="15.9" customHeight="1" x14ac:dyDescent="0.3">
      <c r="B49" s="43" t="s">
        <v>51</v>
      </c>
      <c r="C49" s="72"/>
      <c r="D49" s="45"/>
      <c r="E49" s="45"/>
      <c r="F49" s="45"/>
      <c r="G49" s="45"/>
      <c r="H49" s="45"/>
      <c r="I49" s="45"/>
      <c r="J49" s="45"/>
      <c r="K49" s="45"/>
      <c r="L49" s="45"/>
      <c r="M49" s="45"/>
      <c r="N49" s="72"/>
    </row>
    <row r="50" spans="2:14" ht="15.9" customHeight="1" x14ac:dyDescent="0.3">
      <c r="B50" s="43"/>
      <c r="C50" s="72"/>
      <c r="D50" s="45"/>
      <c r="E50" s="45"/>
      <c r="F50" s="45"/>
      <c r="G50" s="45"/>
      <c r="H50" s="45"/>
      <c r="I50" s="45"/>
      <c r="J50" s="45"/>
      <c r="K50" s="45"/>
      <c r="L50" s="45"/>
      <c r="M50" s="45"/>
      <c r="N50" s="72"/>
    </row>
    <row r="51" spans="2:14" ht="15.9" customHeight="1" x14ac:dyDescent="0.3">
      <c r="B51" s="43"/>
      <c r="C51" s="72"/>
      <c r="D51" s="45"/>
      <c r="E51" s="45"/>
      <c r="F51" s="45"/>
      <c r="G51" s="45"/>
      <c r="H51" s="45"/>
      <c r="I51" s="45"/>
      <c r="J51" s="45"/>
      <c r="K51" s="45"/>
      <c r="L51" s="45"/>
      <c r="M51" s="45"/>
      <c r="N51" s="72"/>
    </row>
    <row r="52" spans="2:14" ht="15.9" customHeight="1" x14ac:dyDescent="0.3">
      <c r="B52" s="43"/>
      <c r="C52" s="72"/>
      <c r="D52" s="45"/>
      <c r="E52" s="45"/>
      <c r="F52" s="45"/>
      <c r="G52" s="45"/>
      <c r="H52" s="45"/>
      <c r="I52" s="45"/>
      <c r="J52" s="45"/>
      <c r="K52" s="45"/>
      <c r="L52" s="45"/>
      <c r="M52" s="45"/>
      <c r="N52" s="72"/>
    </row>
    <row r="53" spans="2:14" ht="15.9" customHeight="1" x14ac:dyDescent="0.3">
      <c r="B53" s="43"/>
      <c r="C53" s="72"/>
      <c r="D53" s="45"/>
      <c r="E53" s="45"/>
      <c r="F53" s="45"/>
      <c r="G53" s="45"/>
      <c r="H53" s="45"/>
      <c r="I53" s="45"/>
      <c r="J53" s="45"/>
      <c r="K53" s="45"/>
      <c r="L53" s="45"/>
      <c r="M53" s="45"/>
      <c r="N53" s="72"/>
    </row>
    <row r="54" spans="2:14" ht="15.9" customHeight="1" x14ac:dyDescent="0.3">
      <c r="B54" s="43" t="s">
        <v>48</v>
      </c>
      <c r="C54" s="44"/>
      <c r="D54" s="82">
        <f>SUM(D44:D53)</f>
        <v>0</v>
      </c>
      <c r="E54" s="82">
        <f t="shared" ref="E54:N54" si="2">SUM(E44:E53)</f>
        <v>0</v>
      </c>
      <c r="F54" s="82">
        <f t="shared" si="2"/>
        <v>0</v>
      </c>
      <c r="G54" s="82">
        <f t="shared" si="2"/>
        <v>0</v>
      </c>
      <c r="H54" s="82">
        <f t="shared" si="2"/>
        <v>0</v>
      </c>
      <c r="I54" s="82">
        <f t="shared" si="2"/>
        <v>0</v>
      </c>
      <c r="J54" s="82">
        <f t="shared" si="2"/>
        <v>0</v>
      </c>
      <c r="K54" s="82">
        <f t="shared" si="2"/>
        <v>0</v>
      </c>
      <c r="L54" s="82">
        <f>SUM(L44:L53)</f>
        <v>0</v>
      </c>
      <c r="M54" s="82">
        <f t="shared" si="2"/>
        <v>0</v>
      </c>
      <c r="N54" s="82">
        <f t="shared" si="2"/>
        <v>0</v>
      </c>
    </row>
    <row r="55" spans="2:14" s="28" customFormat="1" ht="15.9" customHeight="1" x14ac:dyDescent="0.3">
      <c r="B55" s="43" t="s">
        <v>50</v>
      </c>
      <c r="C55" s="46"/>
      <c r="D55" s="87">
        <f>D41+D54</f>
        <v>1.1659999999999999</v>
      </c>
      <c r="E55" s="87">
        <f t="shared" ref="E55:N55" si="3">E41+E54</f>
        <v>1.7429999999999997</v>
      </c>
      <c r="F55" s="87">
        <f t="shared" si="3"/>
        <v>2.3199999999999998</v>
      </c>
      <c r="G55" s="87">
        <f t="shared" si="3"/>
        <v>2.5100000000000002</v>
      </c>
      <c r="H55" s="87">
        <f t="shared" si="3"/>
        <v>2.7</v>
      </c>
      <c r="I55" s="87">
        <f t="shared" si="3"/>
        <v>2.87</v>
      </c>
      <c r="J55" s="87">
        <f t="shared" si="3"/>
        <v>3.04</v>
      </c>
      <c r="K55" s="87">
        <f t="shared" si="3"/>
        <v>3.214999999999999</v>
      </c>
      <c r="L55" s="87">
        <f>L41+L54</f>
        <v>3.39</v>
      </c>
      <c r="M55" s="87">
        <f t="shared" si="3"/>
        <v>3.5449999999999999</v>
      </c>
      <c r="N55" s="87">
        <f t="shared" si="3"/>
        <v>3.7</v>
      </c>
    </row>
    <row r="56" spans="2:14" ht="15.9" customHeight="1" x14ac:dyDescent="0.3">
      <c r="B56" s="47"/>
      <c r="C56" s="48"/>
      <c r="D56" s="56">
        <v>2010</v>
      </c>
      <c r="E56" s="57">
        <v>2015</v>
      </c>
      <c r="F56" s="57">
        <v>2020</v>
      </c>
      <c r="G56" s="57">
        <v>2025</v>
      </c>
      <c r="H56" s="57">
        <v>2030</v>
      </c>
      <c r="I56" s="57">
        <v>2035</v>
      </c>
      <c r="J56" s="57">
        <v>2040</v>
      </c>
      <c r="K56" s="57">
        <v>2045</v>
      </c>
      <c r="L56" s="57">
        <v>2050</v>
      </c>
      <c r="M56" s="57">
        <v>2055</v>
      </c>
      <c r="N56" s="57">
        <v>2060</v>
      </c>
    </row>
    <row r="58" spans="2:14" ht="15.9" customHeight="1" thickBot="1" x14ac:dyDescent="0.3"/>
    <row r="59" spans="2:14" ht="15.9" customHeight="1" thickBot="1" x14ac:dyDescent="0.3">
      <c r="B59" s="28"/>
      <c r="H59" s="33"/>
      <c r="I59" s="90"/>
    </row>
    <row r="60" spans="2:14" ht="15.9" customHeight="1" x14ac:dyDescent="0.25">
      <c r="B60" s="28"/>
      <c r="I60" s="32"/>
      <c r="J60" s="32"/>
    </row>
    <row r="61" spans="2:14" ht="15.9" customHeight="1" x14ac:dyDescent="0.25">
      <c r="B61" s="28"/>
      <c r="I61" s="32"/>
      <c r="J61" s="32"/>
    </row>
    <row r="62" spans="2:14" ht="15.9" customHeight="1" x14ac:dyDescent="0.25">
      <c r="B62" s="28"/>
      <c r="I62" s="32"/>
      <c r="J62" s="32"/>
    </row>
    <row r="63" spans="2:14" ht="15.9" customHeight="1" x14ac:dyDescent="0.25">
      <c r="B63" s="28"/>
      <c r="I63" s="32"/>
      <c r="J63" s="32"/>
    </row>
    <row r="64" spans="2:14" ht="15.9" customHeight="1" x14ac:dyDescent="0.25">
      <c r="B64" s="28"/>
      <c r="I64" s="32"/>
      <c r="J64" s="32"/>
    </row>
    <row r="65" spans="2:14" ht="15.9" customHeight="1" x14ac:dyDescent="0.25">
      <c r="B65" s="28"/>
      <c r="I65" s="32"/>
      <c r="J65" s="32"/>
    </row>
    <row r="66" spans="2:14" ht="15.9" customHeight="1" x14ac:dyDescent="0.25">
      <c r="B66" s="28"/>
      <c r="I66" s="32"/>
      <c r="J66" s="32"/>
    </row>
    <row r="67" spans="2:14" ht="15.9" customHeight="1" x14ac:dyDescent="0.25">
      <c r="B67" s="28"/>
      <c r="I67" s="32"/>
      <c r="J67" s="32"/>
    </row>
    <row r="68" spans="2:14" ht="15.9" customHeight="1" x14ac:dyDescent="0.25">
      <c r="B68" s="28"/>
      <c r="I68" s="32"/>
      <c r="J68" s="32"/>
    </row>
    <row r="69" spans="2:14" ht="15.9" customHeight="1" x14ac:dyDescent="0.25">
      <c r="B69" s="28"/>
      <c r="I69" s="32"/>
      <c r="J69" s="32"/>
    </row>
    <row r="70" spans="2:14" ht="15.9" customHeight="1" x14ac:dyDescent="0.25">
      <c r="B70" s="28"/>
      <c r="I70" s="32"/>
      <c r="J70" s="32"/>
    </row>
    <row r="71" spans="2:14" ht="15.9" customHeight="1" x14ac:dyDescent="0.25">
      <c r="B71" s="28"/>
      <c r="I71" s="32"/>
      <c r="J71" s="32"/>
    </row>
    <row r="72" spans="2:14" ht="15.9" customHeight="1" x14ac:dyDescent="0.25">
      <c r="B72" s="28"/>
      <c r="I72" s="32"/>
      <c r="J72" s="32"/>
    </row>
    <row r="77" spans="2:14" s="47" customFormat="1" ht="15.9" customHeight="1" x14ac:dyDescent="0.3">
      <c r="B77" s="41" t="s">
        <v>71</v>
      </c>
      <c r="C77" s="42"/>
      <c r="D77" s="42"/>
      <c r="E77" s="42"/>
      <c r="F77" s="42"/>
      <c r="G77" s="42"/>
      <c r="H77" s="55"/>
      <c r="I77" s="91"/>
      <c r="J77" s="91"/>
      <c r="K77" s="91"/>
      <c r="L77" s="91"/>
      <c r="M77" s="91"/>
      <c r="N77" s="91"/>
    </row>
    <row r="78" spans="2:14" s="47" customFormat="1" ht="15.9" customHeight="1" x14ac:dyDescent="0.3">
      <c r="B78" s="458" t="s">
        <v>26</v>
      </c>
      <c r="C78" s="459"/>
      <c r="D78" s="458" t="s">
        <v>27</v>
      </c>
      <c r="E78" s="460"/>
      <c r="F78" s="460"/>
      <c r="G78" s="92" t="s">
        <v>31</v>
      </c>
      <c r="H78" s="92" t="s">
        <v>33</v>
      </c>
      <c r="I78" s="91"/>
      <c r="J78" s="91"/>
      <c r="K78" s="91"/>
      <c r="L78" s="91"/>
      <c r="M78" s="91"/>
      <c r="N78" s="91"/>
    </row>
    <row r="79" spans="2:14" s="47" customFormat="1" ht="15.9" customHeight="1" x14ac:dyDescent="0.3">
      <c r="B79" s="48" t="s">
        <v>28</v>
      </c>
      <c r="C79" s="48" t="s">
        <v>15</v>
      </c>
      <c r="D79" s="48" t="s">
        <v>25</v>
      </c>
      <c r="E79" s="48" t="s">
        <v>29</v>
      </c>
      <c r="F79" s="48" t="s">
        <v>30</v>
      </c>
      <c r="G79" s="93" t="s">
        <v>32</v>
      </c>
      <c r="H79" s="93" t="s">
        <v>34</v>
      </c>
      <c r="I79" s="91"/>
      <c r="J79" s="91"/>
      <c r="K79" s="91"/>
      <c r="L79" s="91"/>
      <c r="M79" s="91"/>
      <c r="N79" s="91"/>
    </row>
    <row r="80" spans="2:14" ht="15.9" customHeight="1" x14ac:dyDescent="0.25">
      <c r="B80" s="29"/>
      <c r="C80" s="30"/>
      <c r="D80" s="30"/>
      <c r="E80" s="30"/>
      <c r="F80" s="30"/>
      <c r="G80" s="30"/>
      <c r="H80" s="30"/>
    </row>
    <row r="81" spans="2:14" ht="15.9" customHeight="1" x14ac:dyDescent="0.25">
      <c r="B81" s="29"/>
      <c r="C81" s="30"/>
      <c r="D81" s="30"/>
      <c r="E81" s="30"/>
      <c r="F81" s="30"/>
      <c r="G81" s="30"/>
      <c r="H81" s="30"/>
    </row>
    <row r="82" spans="2:14" ht="15.9" customHeight="1" x14ac:dyDescent="0.25">
      <c r="B82" s="29"/>
      <c r="C82" s="30"/>
      <c r="D82" s="30"/>
      <c r="E82" s="30"/>
      <c r="F82" s="30"/>
      <c r="G82" s="30"/>
      <c r="H82" s="30"/>
    </row>
    <row r="83" spans="2:14" ht="15.9" customHeight="1" x14ac:dyDescent="0.25">
      <c r="B83" s="29"/>
      <c r="C83" s="30"/>
      <c r="D83" s="30"/>
      <c r="E83" s="30"/>
      <c r="F83" s="30"/>
      <c r="G83" s="30"/>
      <c r="H83" s="30"/>
    </row>
    <row r="84" spans="2:14" ht="15.9" customHeight="1" x14ac:dyDescent="0.25">
      <c r="B84" s="29"/>
      <c r="C84" s="30"/>
      <c r="D84" s="30"/>
      <c r="E84" s="30"/>
      <c r="F84" s="30"/>
      <c r="G84" s="30"/>
      <c r="H84" s="30"/>
    </row>
    <row r="85" spans="2:14" ht="15.9" customHeight="1" x14ac:dyDescent="0.25">
      <c r="B85" s="29"/>
      <c r="C85" s="30"/>
      <c r="D85" s="30"/>
      <c r="E85" s="30"/>
      <c r="F85" s="30"/>
      <c r="G85" s="30"/>
      <c r="H85" s="30"/>
    </row>
    <row r="86" spans="2:14" ht="15.9" customHeight="1" x14ac:dyDescent="0.25">
      <c r="B86" s="29"/>
      <c r="C86" s="30"/>
      <c r="D86" s="30"/>
      <c r="E86" s="30"/>
      <c r="F86" s="30"/>
      <c r="G86" s="30"/>
      <c r="H86" s="30"/>
    </row>
    <row r="87" spans="2:14" ht="15.9" customHeight="1" x14ac:dyDescent="0.25">
      <c r="B87" s="110"/>
      <c r="C87" s="75"/>
      <c r="D87" s="75"/>
      <c r="E87" s="75"/>
      <c r="F87" s="75"/>
      <c r="G87" s="75"/>
      <c r="H87" s="75"/>
    </row>
    <row r="89" spans="2:14" s="47" customFormat="1" ht="15.9" customHeight="1" x14ac:dyDescent="0.3">
      <c r="B89" s="100" t="s">
        <v>72</v>
      </c>
      <c r="C89" s="101"/>
      <c r="D89" s="101"/>
      <c r="E89" s="101"/>
      <c r="F89" s="101"/>
      <c r="G89" s="101"/>
      <c r="H89" s="101"/>
      <c r="I89" s="102"/>
      <c r="J89" s="91"/>
      <c r="K89" s="91"/>
      <c r="L89" s="91"/>
      <c r="M89" s="91"/>
      <c r="N89" s="91"/>
    </row>
    <row r="90" spans="2:14" s="47" customFormat="1" ht="15.9" customHeight="1" x14ac:dyDescent="0.3">
      <c r="B90" s="103" t="s">
        <v>14</v>
      </c>
      <c r="C90" s="104" t="s">
        <v>15</v>
      </c>
      <c r="D90" s="105" t="s">
        <v>16</v>
      </c>
      <c r="E90" s="104" t="s">
        <v>17</v>
      </c>
      <c r="F90" s="105" t="s">
        <v>18</v>
      </c>
      <c r="G90" s="104" t="s">
        <v>81</v>
      </c>
      <c r="H90" s="105" t="s">
        <v>21</v>
      </c>
      <c r="I90" s="104" t="s">
        <v>23</v>
      </c>
      <c r="J90" s="91"/>
      <c r="K90" s="91"/>
      <c r="L90" s="91"/>
      <c r="M90" s="91"/>
      <c r="N90" s="91"/>
    </row>
    <row r="91" spans="2:14" s="47" customFormat="1" ht="15.9" customHeight="1" x14ac:dyDescent="0.3">
      <c r="B91" s="106"/>
      <c r="C91" s="107"/>
      <c r="D91" s="105"/>
      <c r="E91" s="107"/>
      <c r="F91" s="105" t="s">
        <v>19</v>
      </c>
      <c r="G91" s="107" t="s">
        <v>20</v>
      </c>
      <c r="H91" s="105" t="s">
        <v>22</v>
      </c>
      <c r="I91" s="107" t="s">
        <v>24</v>
      </c>
      <c r="J91" s="91"/>
      <c r="K91" s="91"/>
      <c r="L91" s="91"/>
      <c r="M91" s="91"/>
      <c r="N91" s="91"/>
    </row>
    <row r="92" spans="2:14" ht="15.9" customHeight="1" x14ac:dyDescent="0.25">
      <c r="B92" s="108"/>
      <c r="C92" s="109"/>
      <c r="D92" s="109"/>
      <c r="E92" s="109"/>
      <c r="F92" s="109"/>
      <c r="G92" s="425"/>
      <c r="H92" s="109"/>
      <c r="I92" s="425">
        <v>2015</v>
      </c>
    </row>
    <row r="93" spans="2:14" ht="15.9" customHeight="1" x14ac:dyDescent="0.25">
      <c r="B93" s="108"/>
      <c r="C93" s="109"/>
      <c r="D93" s="109"/>
      <c r="E93" s="109"/>
      <c r="F93" s="109"/>
      <c r="G93" s="425"/>
      <c r="H93" s="109"/>
      <c r="I93" s="425">
        <v>2020</v>
      </c>
    </row>
    <row r="94" spans="2:14" ht="15.9" customHeight="1" x14ac:dyDescent="0.25">
      <c r="B94" s="108"/>
      <c r="C94" s="109"/>
      <c r="D94" s="109"/>
      <c r="E94" s="109"/>
      <c r="F94" s="109"/>
      <c r="G94" s="425"/>
      <c r="H94" s="109"/>
      <c r="I94" s="425"/>
    </row>
    <row r="95" spans="2:14" ht="15.9" customHeight="1" x14ac:dyDescent="0.25">
      <c r="B95" s="108"/>
      <c r="C95" s="109"/>
      <c r="D95" s="109"/>
      <c r="E95" s="109"/>
      <c r="F95" s="109"/>
      <c r="G95" s="425"/>
      <c r="H95" s="109"/>
      <c r="I95" s="425"/>
    </row>
    <row r="96" spans="2:14" ht="15.9" customHeight="1" x14ac:dyDescent="0.25">
      <c r="B96" s="108"/>
      <c r="C96" s="109"/>
      <c r="D96" s="109"/>
      <c r="E96" s="109"/>
      <c r="F96" s="109"/>
      <c r="G96" s="425"/>
      <c r="H96" s="109"/>
      <c r="I96" s="425"/>
    </row>
    <row r="97" spans="2:14" ht="15.9" customHeight="1" x14ac:dyDescent="0.25">
      <c r="B97" s="108"/>
      <c r="C97" s="109"/>
      <c r="D97" s="109"/>
      <c r="E97" s="109"/>
      <c r="F97" s="109"/>
      <c r="G97" s="425"/>
      <c r="H97" s="109"/>
      <c r="I97" s="425"/>
    </row>
    <row r="98" spans="2:14" ht="15.9" customHeight="1" x14ac:dyDescent="0.25">
      <c r="B98" s="108"/>
      <c r="C98" s="109"/>
      <c r="D98" s="109"/>
      <c r="E98" s="109"/>
      <c r="F98" s="109"/>
      <c r="G98" s="425"/>
      <c r="H98" s="109"/>
      <c r="I98" s="425"/>
    </row>
    <row r="100" spans="2:14" ht="15.9" customHeight="1" x14ac:dyDescent="0.25">
      <c r="N100" s="75"/>
    </row>
    <row r="101" spans="2:14" s="28" customFormat="1" ht="27" customHeight="1" x14ac:dyDescent="0.3">
      <c r="B101" s="118" t="s">
        <v>74</v>
      </c>
      <c r="C101" s="55"/>
      <c r="D101" s="42"/>
      <c r="E101" s="42"/>
      <c r="F101" s="42"/>
      <c r="G101" s="42"/>
      <c r="H101" s="42"/>
      <c r="I101" s="42"/>
      <c r="J101" s="42"/>
      <c r="K101" s="42"/>
      <c r="L101" s="42"/>
      <c r="M101" s="55"/>
      <c r="N101" s="76"/>
    </row>
    <row r="102" spans="2:14" s="28" customFormat="1" ht="15.9" customHeight="1" x14ac:dyDescent="0.3">
      <c r="B102" s="50" t="s">
        <v>6</v>
      </c>
      <c r="C102" s="49">
        <v>2010</v>
      </c>
      <c r="D102" s="57">
        <v>2015</v>
      </c>
      <c r="E102" s="57">
        <v>2020</v>
      </c>
      <c r="F102" s="57">
        <v>2025</v>
      </c>
      <c r="G102" s="57">
        <v>2030</v>
      </c>
      <c r="H102" s="57">
        <v>2035</v>
      </c>
      <c r="I102" s="57">
        <v>2040</v>
      </c>
      <c r="J102" s="57">
        <v>2045</v>
      </c>
      <c r="K102" s="57">
        <v>2050</v>
      </c>
      <c r="L102" s="65">
        <v>2055</v>
      </c>
      <c r="M102" s="49">
        <v>2060</v>
      </c>
      <c r="N102" s="76"/>
    </row>
    <row r="103" spans="2:14" s="28" customFormat="1" ht="15.9" customHeight="1" x14ac:dyDescent="0.3">
      <c r="B103" s="58" t="s">
        <v>75</v>
      </c>
      <c r="C103" s="52">
        <f>ReportTables!$G$53</f>
        <v>2.56</v>
      </c>
      <c r="D103" s="52">
        <f>ReportTables!$G$53</f>
        <v>2.56</v>
      </c>
      <c r="E103" s="52">
        <f>ReportTables!$G$53</f>
        <v>2.56</v>
      </c>
      <c r="F103" s="52">
        <f>ReportTables!$G$53</f>
        <v>2.56</v>
      </c>
      <c r="G103" s="52">
        <f>ReportTables!$G$53</f>
        <v>2.56</v>
      </c>
      <c r="H103" s="52">
        <f>ReportTables!$G$53</f>
        <v>2.56</v>
      </c>
      <c r="I103" s="52">
        <f>ReportTables!$G$53</f>
        <v>2.56</v>
      </c>
      <c r="J103" s="52">
        <f>ReportTables!$G$53</f>
        <v>2.56</v>
      </c>
      <c r="K103" s="52">
        <f>ReportTables!$G$53</f>
        <v>2.56</v>
      </c>
      <c r="L103" s="52">
        <f>ReportTables!$G$53</f>
        <v>2.56</v>
      </c>
      <c r="M103" s="52">
        <f>ReportTables!$G$53</f>
        <v>2.56</v>
      </c>
      <c r="N103" s="77"/>
    </row>
    <row r="104" spans="2:14" s="28" customFormat="1" ht="15.9" customHeight="1" x14ac:dyDescent="0.3">
      <c r="B104" s="58" t="s">
        <v>76</v>
      </c>
      <c r="C104" s="52"/>
      <c r="D104" s="52"/>
      <c r="E104" s="52"/>
      <c r="F104" s="52"/>
      <c r="G104" s="52"/>
      <c r="H104" s="52"/>
      <c r="I104" s="52"/>
      <c r="J104" s="52"/>
      <c r="K104" s="52"/>
      <c r="L104" s="74"/>
      <c r="M104" s="52"/>
      <c r="N104" s="77"/>
    </row>
    <row r="105" spans="2:14" s="28" customFormat="1" ht="15.9" customHeight="1" x14ac:dyDescent="0.3">
      <c r="B105" s="58" t="s">
        <v>77</v>
      </c>
      <c r="C105" s="52">
        <f>ReportTables!$I$43</f>
        <v>0</v>
      </c>
      <c r="D105" s="52">
        <f>ReportTables!$I$43</f>
        <v>0</v>
      </c>
      <c r="E105" s="52">
        <f>ReportTables!$I$43</f>
        <v>0</v>
      </c>
      <c r="F105" s="52">
        <f>ReportTables!$I$43</f>
        <v>0</v>
      </c>
      <c r="G105" s="52">
        <f>ReportTables!$I$43</f>
        <v>0</v>
      </c>
      <c r="H105" s="52">
        <f>ReportTables!$I$43</f>
        <v>0</v>
      </c>
      <c r="I105" s="52">
        <f>ReportTables!$I$43</f>
        <v>0</v>
      </c>
      <c r="J105" s="52">
        <f>ReportTables!$I$43</f>
        <v>0</v>
      </c>
      <c r="K105" s="52">
        <f>ReportTables!$I$43</f>
        <v>0</v>
      </c>
      <c r="L105" s="52">
        <f>ReportTables!$I$43</f>
        <v>0</v>
      </c>
      <c r="M105" s="52">
        <f>ReportTables!$I$43</f>
        <v>0</v>
      </c>
      <c r="N105" s="77"/>
    </row>
    <row r="106" spans="2:14" s="28" customFormat="1" ht="15.9" customHeight="1" x14ac:dyDescent="0.3">
      <c r="B106" s="58" t="s">
        <v>78</v>
      </c>
      <c r="C106" s="52">
        <f>SUMIF($I$92:$I$98,"&lt;="&amp;C102,$G$92:$G$98)</f>
        <v>0</v>
      </c>
      <c r="D106" s="52">
        <f t="shared" ref="D106:M106" si="4">SUMIF($I$92:$I$98,"&lt;="&amp;D102,$G$92:$G$98)</f>
        <v>0</v>
      </c>
      <c r="E106" s="52">
        <f t="shared" si="4"/>
        <v>0</v>
      </c>
      <c r="F106" s="52">
        <f t="shared" si="4"/>
        <v>0</v>
      </c>
      <c r="G106" s="52">
        <f t="shared" si="4"/>
        <v>0</v>
      </c>
      <c r="H106" s="52">
        <f t="shared" si="4"/>
        <v>0</v>
      </c>
      <c r="I106" s="52">
        <f t="shared" si="4"/>
        <v>0</v>
      </c>
      <c r="J106" s="52">
        <f t="shared" si="4"/>
        <v>0</v>
      </c>
      <c r="K106" s="52">
        <f t="shared" si="4"/>
        <v>0</v>
      </c>
      <c r="L106" s="52">
        <f t="shared" si="4"/>
        <v>0</v>
      </c>
      <c r="M106" s="52">
        <f t="shared" si="4"/>
        <v>0</v>
      </c>
      <c r="N106" s="77"/>
    </row>
    <row r="107" spans="2:14" s="28" customFormat="1" ht="15.9" customHeight="1" x14ac:dyDescent="0.3">
      <c r="B107" s="51" t="s">
        <v>5</v>
      </c>
      <c r="C107" s="400">
        <f>SUM(C103:C106)</f>
        <v>2.56</v>
      </c>
      <c r="D107" s="400">
        <f>SUM(D103:D106)</f>
        <v>2.56</v>
      </c>
      <c r="E107" s="400">
        <f t="shared" ref="E107:M107" si="5">SUM(E103:E106)</f>
        <v>2.56</v>
      </c>
      <c r="F107" s="400">
        <f t="shared" si="5"/>
        <v>2.56</v>
      </c>
      <c r="G107" s="400">
        <f t="shared" si="5"/>
        <v>2.56</v>
      </c>
      <c r="H107" s="400">
        <f t="shared" si="5"/>
        <v>2.56</v>
      </c>
      <c r="I107" s="400">
        <f t="shared" si="5"/>
        <v>2.56</v>
      </c>
      <c r="J107" s="400">
        <f t="shared" si="5"/>
        <v>2.56</v>
      </c>
      <c r="K107" s="400">
        <f t="shared" si="5"/>
        <v>2.56</v>
      </c>
      <c r="L107" s="400">
        <f t="shared" si="5"/>
        <v>2.56</v>
      </c>
      <c r="M107" s="400">
        <f t="shared" si="5"/>
        <v>2.56</v>
      </c>
      <c r="N107" s="77"/>
    </row>
    <row r="108" spans="2:14" s="28" customFormat="1" ht="15.9" customHeight="1" x14ac:dyDescent="0.3">
      <c r="B108" s="58" t="s">
        <v>7</v>
      </c>
      <c r="C108" s="52">
        <f>D41</f>
        <v>1.1659999999999999</v>
      </c>
      <c r="D108" s="52">
        <f t="shared" ref="D108:M108" si="6">E41</f>
        <v>1.7429999999999997</v>
      </c>
      <c r="E108" s="52">
        <f t="shared" si="6"/>
        <v>2.3199999999999998</v>
      </c>
      <c r="F108" s="52">
        <f t="shared" si="6"/>
        <v>2.5100000000000002</v>
      </c>
      <c r="G108" s="52">
        <f t="shared" si="6"/>
        <v>2.7</v>
      </c>
      <c r="H108" s="52">
        <f t="shared" si="6"/>
        <v>2.87</v>
      </c>
      <c r="I108" s="52">
        <f t="shared" si="6"/>
        <v>3.04</v>
      </c>
      <c r="J108" s="52">
        <f t="shared" si="6"/>
        <v>3.214999999999999</v>
      </c>
      <c r="K108" s="52">
        <f t="shared" si="6"/>
        <v>3.39</v>
      </c>
      <c r="L108" s="52">
        <f t="shared" si="6"/>
        <v>3.5449999999999999</v>
      </c>
      <c r="M108" s="52">
        <f t="shared" si="6"/>
        <v>3.7</v>
      </c>
      <c r="N108" s="77"/>
    </row>
    <row r="109" spans="2:14" s="28" customFormat="1" ht="15.9" customHeight="1" x14ac:dyDescent="0.3">
      <c r="B109" s="58" t="s">
        <v>79</v>
      </c>
      <c r="C109" s="52">
        <f>SUM(D45:D48)</f>
        <v>0</v>
      </c>
      <c r="D109" s="52">
        <f t="shared" ref="D109:M109" si="7">SUM(E45:E48)</f>
        <v>0</v>
      </c>
      <c r="E109" s="52">
        <f t="shared" si="7"/>
        <v>0</v>
      </c>
      <c r="F109" s="52">
        <f t="shared" si="7"/>
        <v>0</v>
      </c>
      <c r="G109" s="52">
        <f t="shared" si="7"/>
        <v>0</v>
      </c>
      <c r="H109" s="52">
        <f t="shared" si="7"/>
        <v>0</v>
      </c>
      <c r="I109" s="52">
        <f t="shared" si="7"/>
        <v>0</v>
      </c>
      <c r="J109" s="52">
        <f t="shared" si="7"/>
        <v>0</v>
      </c>
      <c r="K109" s="52">
        <f t="shared" si="7"/>
        <v>0</v>
      </c>
      <c r="L109" s="52">
        <f t="shared" si="7"/>
        <v>0</v>
      </c>
      <c r="M109" s="52">
        <f t="shared" si="7"/>
        <v>0</v>
      </c>
      <c r="N109" s="77"/>
    </row>
    <row r="110" spans="2:14" s="28" customFormat="1" ht="15.9" customHeight="1" x14ac:dyDescent="0.3">
      <c r="B110" s="58" t="s">
        <v>80</v>
      </c>
      <c r="C110" s="52">
        <f>SUM(D50:D53)</f>
        <v>0</v>
      </c>
      <c r="D110" s="52">
        <f t="shared" ref="D110:M110" si="8">SUM(E50:E53)</f>
        <v>0</v>
      </c>
      <c r="E110" s="52">
        <f t="shared" si="8"/>
        <v>0</v>
      </c>
      <c r="F110" s="52">
        <f t="shared" si="8"/>
        <v>0</v>
      </c>
      <c r="G110" s="52">
        <f t="shared" si="8"/>
        <v>0</v>
      </c>
      <c r="H110" s="52">
        <f t="shared" si="8"/>
        <v>0</v>
      </c>
      <c r="I110" s="52">
        <f t="shared" si="8"/>
        <v>0</v>
      </c>
      <c r="J110" s="52">
        <f t="shared" si="8"/>
        <v>0</v>
      </c>
      <c r="K110" s="52">
        <f t="shared" si="8"/>
        <v>0</v>
      </c>
      <c r="L110" s="52">
        <f t="shared" si="8"/>
        <v>0</v>
      </c>
      <c r="M110" s="52">
        <f t="shared" si="8"/>
        <v>0</v>
      </c>
      <c r="N110" s="77"/>
    </row>
    <row r="111" spans="2:14" s="28" customFormat="1" ht="15.9" customHeight="1" x14ac:dyDescent="0.3">
      <c r="B111" s="51" t="s">
        <v>8</v>
      </c>
      <c r="C111" s="400">
        <f>SUM(C108:C110)</f>
        <v>1.1659999999999999</v>
      </c>
      <c r="D111" s="400">
        <f>SUM(D108:D110)</f>
        <v>1.7429999999999997</v>
      </c>
      <c r="E111" s="400">
        <f t="shared" ref="E111:M111" si="9">SUM(E108:E110)</f>
        <v>2.3199999999999998</v>
      </c>
      <c r="F111" s="400">
        <f t="shared" si="9"/>
        <v>2.5100000000000002</v>
      </c>
      <c r="G111" s="400">
        <f t="shared" si="9"/>
        <v>2.7</v>
      </c>
      <c r="H111" s="400">
        <f t="shared" si="9"/>
        <v>2.87</v>
      </c>
      <c r="I111" s="400">
        <f t="shared" si="9"/>
        <v>3.04</v>
      </c>
      <c r="J111" s="400">
        <f t="shared" si="9"/>
        <v>3.214999999999999</v>
      </c>
      <c r="K111" s="400">
        <f t="shared" si="9"/>
        <v>3.39</v>
      </c>
      <c r="L111" s="400">
        <f>SUM(L108:L110)</f>
        <v>3.5449999999999999</v>
      </c>
      <c r="M111" s="400">
        <f t="shared" si="9"/>
        <v>3.7</v>
      </c>
      <c r="N111" s="77"/>
    </row>
    <row r="112" spans="2:14" s="28" customFormat="1" ht="17.399999999999999" x14ac:dyDescent="0.3">
      <c r="B112" s="58" t="s">
        <v>9</v>
      </c>
      <c r="C112" s="326">
        <f>(C111/C107)</f>
        <v>0.45546874999999998</v>
      </c>
      <c r="D112" s="326">
        <f>(D111/D107)</f>
        <v>0.68085937499999982</v>
      </c>
      <c r="E112" s="326">
        <f t="shared" ref="E112:M112" si="10">(E111/E107)</f>
        <v>0.90624999999999989</v>
      </c>
      <c r="F112" s="326">
        <f t="shared" si="10"/>
        <v>0.98046875000000011</v>
      </c>
      <c r="G112" s="326">
        <f t="shared" si="10"/>
        <v>1.0546875</v>
      </c>
      <c r="H112" s="326">
        <f t="shared" si="10"/>
        <v>1.12109375</v>
      </c>
      <c r="I112" s="326">
        <f t="shared" si="10"/>
        <v>1.1875</v>
      </c>
      <c r="J112" s="326">
        <f t="shared" si="10"/>
        <v>1.2558593749999996</v>
      </c>
      <c r="K112" s="326">
        <f t="shared" si="10"/>
        <v>1.32421875</v>
      </c>
      <c r="L112" s="326">
        <f>(L111/L107)</f>
        <v>1.384765625</v>
      </c>
      <c r="M112" s="326">
        <f t="shared" si="10"/>
        <v>1.4453125</v>
      </c>
      <c r="N112" s="78"/>
    </row>
    <row r="113" spans="2:14" s="28" customFormat="1" ht="7.5" customHeight="1" x14ac:dyDescent="0.3">
      <c r="B113" s="58"/>
      <c r="C113" s="59"/>
      <c r="D113" s="59"/>
      <c r="E113" s="59"/>
      <c r="F113" s="59"/>
      <c r="G113" s="59"/>
      <c r="H113" s="59"/>
      <c r="I113" s="59"/>
      <c r="J113" s="59"/>
      <c r="K113" s="59"/>
      <c r="L113" s="59"/>
      <c r="M113" s="45"/>
      <c r="N113" s="76"/>
    </row>
    <row r="114" spans="2:14" s="28" customFormat="1" ht="15.9" customHeight="1" x14ac:dyDescent="0.3">
      <c r="B114" s="53" t="s">
        <v>10</v>
      </c>
      <c r="C114" s="60"/>
      <c r="D114" s="61"/>
      <c r="E114" s="61"/>
      <c r="F114" s="61"/>
      <c r="G114" s="61"/>
      <c r="H114" s="61"/>
      <c r="I114" s="61"/>
      <c r="J114" s="61"/>
      <c r="K114" s="61"/>
      <c r="L114" s="61"/>
      <c r="M114" s="79"/>
      <c r="N114" s="76"/>
    </row>
    <row r="115" spans="2:14" s="28" customFormat="1" ht="15.9" customHeight="1" x14ac:dyDescent="0.3">
      <c r="B115" s="62" t="s">
        <v>11</v>
      </c>
      <c r="C115" s="54">
        <f>C109</f>
        <v>0</v>
      </c>
      <c r="D115" s="54">
        <f t="shared" ref="D115:M115" si="11">D109</f>
        <v>0</v>
      </c>
      <c r="E115" s="54">
        <f t="shared" si="11"/>
        <v>0</v>
      </c>
      <c r="F115" s="54">
        <f t="shared" si="11"/>
        <v>0</v>
      </c>
      <c r="G115" s="54">
        <f t="shared" si="11"/>
        <v>0</v>
      </c>
      <c r="H115" s="54">
        <f t="shared" si="11"/>
        <v>0</v>
      </c>
      <c r="I115" s="54">
        <f t="shared" si="11"/>
        <v>0</v>
      </c>
      <c r="J115" s="54">
        <f t="shared" si="11"/>
        <v>0</v>
      </c>
      <c r="K115" s="54">
        <f t="shared" si="11"/>
        <v>0</v>
      </c>
      <c r="L115" s="54">
        <f t="shared" si="11"/>
        <v>0</v>
      </c>
      <c r="M115" s="54">
        <f t="shared" si="11"/>
        <v>0</v>
      </c>
      <c r="N115" s="76"/>
    </row>
    <row r="116" spans="2:14" s="28" customFormat="1" ht="15.9" customHeight="1" x14ac:dyDescent="0.3">
      <c r="B116" s="64" t="s">
        <v>12</v>
      </c>
      <c r="C116" s="54">
        <f>C109</f>
        <v>0</v>
      </c>
      <c r="D116" s="54">
        <f t="shared" ref="D116:M116" si="12">D109</f>
        <v>0</v>
      </c>
      <c r="E116" s="54">
        <f t="shared" si="12"/>
        <v>0</v>
      </c>
      <c r="F116" s="54">
        <f t="shared" si="12"/>
        <v>0</v>
      </c>
      <c r="G116" s="54">
        <f t="shared" si="12"/>
        <v>0</v>
      </c>
      <c r="H116" s="54">
        <f t="shared" si="12"/>
        <v>0</v>
      </c>
      <c r="I116" s="54">
        <f t="shared" si="12"/>
        <v>0</v>
      </c>
      <c r="J116" s="54">
        <f t="shared" si="12"/>
        <v>0</v>
      </c>
      <c r="K116" s="54">
        <f t="shared" si="12"/>
        <v>0</v>
      </c>
      <c r="L116" s="54">
        <f t="shared" si="12"/>
        <v>0</v>
      </c>
      <c r="M116" s="54">
        <f t="shared" si="12"/>
        <v>0</v>
      </c>
      <c r="N116" s="76"/>
    </row>
    <row r="117" spans="2:14" s="28" customFormat="1" ht="15.9" customHeight="1" x14ac:dyDescent="0.3">
      <c r="B117" s="64" t="s">
        <v>13</v>
      </c>
      <c r="C117" s="54">
        <f>(C108+C115+C116)</f>
        <v>1.1659999999999999</v>
      </c>
      <c r="D117" s="54">
        <f>(D108+D115+D116)</f>
        <v>1.7429999999999997</v>
      </c>
      <c r="E117" s="63">
        <f t="shared" ref="E117:M117" si="13">(E108+E115+E116)</f>
        <v>2.3199999999999998</v>
      </c>
      <c r="F117" s="63">
        <f t="shared" si="13"/>
        <v>2.5100000000000002</v>
      </c>
      <c r="G117" s="63">
        <f t="shared" si="13"/>
        <v>2.7</v>
      </c>
      <c r="H117" s="63">
        <f t="shared" si="13"/>
        <v>2.87</v>
      </c>
      <c r="I117" s="63">
        <f t="shared" si="13"/>
        <v>3.04</v>
      </c>
      <c r="J117" s="63">
        <f t="shared" si="13"/>
        <v>3.214999999999999</v>
      </c>
      <c r="K117" s="63">
        <f t="shared" si="13"/>
        <v>3.39</v>
      </c>
      <c r="L117" s="63">
        <f>(L108+L115+L116)</f>
        <v>3.5449999999999999</v>
      </c>
      <c r="M117" s="63">
        <f t="shared" si="13"/>
        <v>3.7</v>
      </c>
      <c r="N117" s="76"/>
    </row>
    <row r="118" spans="2:14" s="28" customFormat="1" ht="15.9" customHeight="1" x14ac:dyDescent="0.3">
      <c r="B118" s="119" t="s">
        <v>90</v>
      </c>
      <c r="C118" s="85">
        <f>(C117-C107)</f>
        <v>-1.3940000000000001</v>
      </c>
      <c r="D118" s="85">
        <f t="shared" ref="D118:M118" si="14">(D117-D107)</f>
        <v>-0.81700000000000039</v>
      </c>
      <c r="E118" s="85">
        <f t="shared" si="14"/>
        <v>-0.24000000000000021</v>
      </c>
      <c r="F118" s="85">
        <f t="shared" si="14"/>
        <v>-4.9999999999999822E-2</v>
      </c>
      <c r="G118" s="85">
        <f t="shared" si="14"/>
        <v>0.14000000000000012</v>
      </c>
      <c r="H118" s="85">
        <f t="shared" si="14"/>
        <v>0.31000000000000005</v>
      </c>
      <c r="I118" s="85">
        <f t="shared" si="14"/>
        <v>0.48</v>
      </c>
      <c r="J118" s="85">
        <f t="shared" si="14"/>
        <v>0.65499999999999892</v>
      </c>
      <c r="K118" s="85">
        <f t="shared" si="14"/>
        <v>0.83000000000000007</v>
      </c>
      <c r="L118" s="85">
        <f t="shared" si="14"/>
        <v>0.98499999999999988</v>
      </c>
      <c r="M118" s="85">
        <f t="shared" si="14"/>
        <v>1.1400000000000001</v>
      </c>
      <c r="N118" s="77"/>
    </row>
    <row r="119" spans="2:14" ht="15.9" customHeight="1" x14ac:dyDescent="0.25">
      <c r="N119" s="73"/>
    </row>
  </sheetData>
  <mergeCells count="2">
    <mergeCell ref="B78:C78"/>
    <mergeCell ref="D78:F78"/>
  </mergeCells>
  <phoneticPr fontId="5" type="noConversion"/>
  <conditionalFormatting sqref="C103:M106">
    <cfRule type="cellIs" dxfId="7" priority="2" operator="equal">
      <formula>0</formula>
    </cfRule>
  </conditionalFormatting>
  <conditionalFormatting sqref="C108:M110">
    <cfRule type="cellIs" dxfId="6" priority="1" operator="equal">
      <formula>0</formula>
    </cfRule>
  </conditionalFormatting>
  <pageMargins left="0.7" right="0.7" top="0.75" bottom="0.75" header="0.3" footer="0.3"/>
  <pageSetup paperSize="3" scale="61" orientation="portrait"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39997558519241921"/>
  </sheetPr>
  <dimension ref="A1:O31"/>
  <sheetViews>
    <sheetView workbookViewId="0">
      <selection activeCell="A24" sqref="A24"/>
    </sheetView>
  </sheetViews>
  <sheetFormatPr defaultColWidth="9.109375" defaultRowHeight="11.4" x14ac:dyDescent="0.2"/>
  <cols>
    <col min="1" max="1" width="4.109375" style="1" customWidth="1"/>
    <col min="2" max="2" width="47.109375" style="1" customWidth="1"/>
    <col min="3" max="13" width="10.6640625" style="1" customWidth="1"/>
    <col min="14" max="16384" width="9.109375" style="1"/>
  </cols>
  <sheetData>
    <row r="1" spans="2:15" ht="12" thickBot="1" x14ac:dyDescent="0.25">
      <c r="B1" s="25" t="str">
        <f>'Population&amp;Demand Projections'!C3</f>
        <v>Hillsborough</v>
      </c>
      <c r="C1" s="1" t="s">
        <v>43</v>
      </c>
    </row>
    <row r="2" spans="2:15" ht="12" thickBot="1" x14ac:dyDescent="0.25">
      <c r="B2" s="98">
        <f>'Population&amp;Demand Projections'!$C$4</f>
        <v>41956</v>
      </c>
      <c r="C2" s="410" t="s">
        <v>44</v>
      </c>
    </row>
    <row r="3" spans="2:15" ht="12" x14ac:dyDescent="0.25">
      <c r="B3" s="411" t="s">
        <v>375</v>
      </c>
      <c r="C3" s="412"/>
      <c r="D3" s="413"/>
      <c r="E3" s="413"/>
      <c r="F3" s="413"/>
      <c r="G3" s="413"/>
      <c r="H3" s="413"/>
      <c r="I3" s="413"/>
      <c r="J3" s="413"/>
      <c r="K3" s="413"/>
      <c r="L3" s="413"/>
      <c r="M3" s="414"/>
    </row>
    <row r="4" spans="2:15" ht="12" thickBot="1" x14ac:dyDescent="0.25">
      <c r="B4" s="415" t="s">
        <v>83</v>
      </c>
      <c r="C4" s="416"/>
      <c r="D4" s="416"/>
      <c r="E4" s="416"/>
      <c r="F4" s="416"/>
      <c r="G4" s="416"/>
      <c r="H4" s="416"/>
      <c r="I4" s="416" t="s">
        <v>53</v>
      </c>
      <c r="J4" s="416"/>
      <c r="K4" s="416"/>
      <c r="L4" s="416"/>
      <c r="M4" s="417"/>
    </row>
    <row r="5" spans="2:15" ht="13.5" customHeight="1" x14ac:dyDescent="0.25">
      <c r="B5" s="430" t="s">
        <v>425</v>
      </c>
      <c r="C5" s="9" t="s">
        <v>35</v>
      </c>
      <c r="D5" s="9"/>
      <c r="E5" s="9"/>
      <c r="F5" s="9"/>
      <c r="G5" s="9"/>
      <c r="H5" s="9"/>
      <c r="I5" s="9"/>
      <c r="J5" s="9"/>
      <c r="K5" s="9"/>
      <c r="L5" s="9"/>
      <c r="M5" s="10"/>
    </row>
    <row r="6" spans="2:15" ht="12" thickBot="1" x14ac:dyDescent="0.25">
      <c r="B6" s="11"/>
      <c r="C6" s="24">
        <v>2010</v>
      </c>
      <c r="D6" s="12">
        <v>2015</v>
      </c>
      <c r="E6" s="12">
        <v>2020</v>
      </c>
      <c r="F6" s="12">
        <v>2025</v>
      </c>
      <c r="G6" s="12">
        <v>2030</v>
      </c>
      <c r="H6" s="12">
        <v>2035</v>
      </c>
      <c r="I6" s="12">
        <v>2040</v>
      </c>
      <c r="J6" s="12">
        <v>2045</v>
      </c>
      <c r="K6" s="12">
        <v>2050</v>
      </c>
      <c r="L6" s="5">
        <v>2055</v>
      </c>
      <c r="M6" s="12">
        <v>2060</v>
      </c>
    </row>
    <row r="7" spans="2:15" x14ac:dyDescent="0.2">
      <c r="B7" s="83" t="s">
        <v>82</v>
      </c>
      <c r="C7" s="84">
        <f>'Population&amp;Demand Projections'!C118</f>
        <v>-1.3940000000000001</v>
      </c>
      <c r="D7" s="84">
        <f>'Population&amp;Demand Projections'!D118</f>
        <v>-0.81700000000000039</v>
      </c>
      <c r="E7" s="84">
        <f>'Population&amp;Demand Projections'!E118</f>
        <v>-0.24000000000000021</v>
      </c>
      <c r="F7" s="84">
        <f>'Population&amp;Demand Projections'!F118</f>
        <v>-4.9999999999999822E-2</v>
      </c>
      <c r="G7" s="84">
        <f>'Population&amp;Demand Projections'!G118</f>
        <v>0.14000000000000012</v>
      </c>
      <c r="H7" s="84">
        <f>'Population&amp;Demand Projections'!H118</f>
        <v>0.31000000000000005</v>
      </c>
      <c r="I7" s="84">
        <f>'Population&amp;Demand Projections'!I118</f>
        <v>0.48</v>
      </c>
      <c r="J7" s="84">
        <f>'Population&amp;Demand Projections'!J118</f>
        <v>0.65499999999999892</v>
      </c>
      <c r="K7" s="84">
        <f>'Population&amp;Demand Projections'!K118</f>
        <v>0.83000000000000007</v>
      </c>
      <c r="L7" s="84">
        <f>'Population&amp;Demand Projections'!L118</f>
        <v>0.98499999999999988</v>
      </c>
      <c r="M7" s="84">
        <f>'Population&amp;Demand Projections'!M118</f>
        <v>1.1400000000000001</v>
      </c>
    </row>
    <row r="8" spans="2:15" x14ac:dyDescent="0.2">
      <c r="B8" s="20" t="str">
        <f>"(2)        Available supply from "&amp;IF(ISNA(VLOOKUP(1,$A$23:$I$29,2,FALSE))," project 1",VLOOKUP(1,$A$23:$I$29,2,FALSE))</f>
        <v>(2)        Available supply from Jordan Lake Allocation</v>
      </c>
      <c r="C8" s="7">
        <f>SUMIFS($G$23:$G$29,$A$23:$A$29,1,$I$23:$I$29,"&lt;="&amp;C6,$I$23:$I$29,"&gt;0")</f>
        <v>0</v>
      </c>
      <c r="D8" s="7">
        <f t="shared" ref="D8:M8" si="0">SUMIFS($G$23:$G$29,$A$23:$A$29,1,$I$23:$I$29,"&lt;="&amp;D6,$I$23:$I$29,"&gt;0")</f>
        <v>0</v>
      </c>
      <c r="E8" s="7">
        <f t="shared" si="0"/>
        <v>0</v>
      </c>
      <c r="F8" s="7">
        <f t="shared" si="0"/>
        <v>0</v>
      </c>
      <c r="G8" s="7">
        <f t="shared" si="0"/>
        <v>0</v>
      </c>
      <c r="H8" s="7">
        <f t="shared" si="0"/>
        <v>1</v>
      </c>
      <c r="I8" s="7">
        <f t="shared" si="0"/>
        <v>1</v>
      </c>
      <c r="J8" s="7">
        <f t="shared" si="0"/>
        <v>1</v>
      </c>
      <c r="K8" s="7">
        <f t="shared" si="0"/>
        <v>1</v>
      </c>
      <c r="L8" s="7">
        <f t="shared" si="0"/>
        <v>1</v>
      </c>
      <c r="M8" s="7">
        <f t="shared" si="0"/>
        <v>1</v>
      </c>
    </row>
    <row r="9" spans="2:15" x14ac:dyDescent="0.2">
      <c r="B9" s="20" t="str">
        <f>"           Available supply from "&amp;IF(ISNA(VLOOKUP(2,$A$23:$I$29,2,FALSE)),"project 2",VLOOKUP(2,$A$23:$I$29,2,FALSE))</f>
        <v xml:space="preserve">           Available supply from project 2</v>
      </c>
      <c r="C9" s="7">
        <f>SUMIFS($G$23:$G$29,$A$23:$A$29,2,$I$23:$I$29,"&lt;="&amp;C$6,$I$23:$I$29,"&gt;0")</f>
        <v>0</v>
      </c>
      <c r="D9" s="7">
        <f t="shared" ref="D9:M9" si="1">SUMIFS($G$23:$G$29,$A$23:$A$29,2,$I$23:$I$29,"&lt;="&amp;D$6,$I$23:$I$29,"&gt;0")</f>
        <v>0</v>
      </c>
      <c r="E9" s="7">
        <f t="shared" si="1"/>
        <v>0</v>
      </c>
      <c r="F9" s="7">
        <f t="shared" si="1"/>
        <v>0</v>
      </c>
      <c r="G9" s="7">
        <f t="shared" si="1"/>
        <v>0</v>
      </c>
      <c r="H9" s="7">
        <f t="shared" si="1"/>
        <v>0</v>
      </c>
      <c r="I9" s="7">
        <f t="shared" si="1"/>
        <v>0</v>
      </c>
      <c r="J9" s="7">
        <f t="shared" si="1"/>
        <v>0</v>
      </c>
      <c r="K9" s="7">
        <f t="shared" si="1"/>
        <v>0</v>
      </c>
      <c r="L9" s="7">
        <f t="shared" si="1"/>
        <v>0</v>
      </c>
      <c r="M9" s="7">
        <f t="shared" si="1"/>
        <v>0</v>
      </c>
    </row>
    <row r="10" spans="2:15" x14ac:dyDescent="0.2">
      <c r="B10" s="20" t="str">
        <f>"           Available supply from "&amp;IF(ISNA(VLOOKUP(3,$A$23:$I$29,2,FALSE)),"project 3",VLOOKUP(3,$A$23:$I$29,2,FALSE))</f>
        <v xml:space="preserve">           Available supply from project 3</v>
      </c>
      <c r="C10" s="7">
        <f>SUMIFS($G$23:$G$29,$A$23:$A$29,3,$I$23:$I$29,"&lt;="&amp;C$6,$I$23:$I$29,"&gt;0")</f>
        <v>0</v>
      </c>
      <c r="D10" s="7">
        <f t="shared" ref="D10:M10" si="2">SUMIFS($G$23:$G$29,$A$23:$A$29,3,$I$23:$I$29,"&lt;="&amp;D$6,$I$23:$I$29,"&gt;0")</f>
        <v>0</v>
      </c>
      <c r="E10" s="7">
        <f t="shared" si="2"/>
        <v>0</v>
      </c>
      <c r="F10" s="7">
        <f t="shared" si="2"/>
        <v>0</v>
      </c>
      <c r="G10" s="7">
        <f t="shared" si="2"/>
        <v>0</v>
      </c>
      <c r="H10" s="7">
        <f t="shared" si="2"/>
        <v>0</v>
      </c>
      <c r="I10" s="7">
        <f t="shared" si="2"/>
        <v>0</v>
      </c>
      <c r="J10" s="7">
        <f t="shared" si="2"/>
        <v>0</v>
      </c>
      <c r="K10" s="7">
        <f t="shared" si="2"/>
        <v>0</v>
      </c>
      <c r="L10" s="7">
        <f t="shared" si="2"/>
        <v>0</v>
      </c>
      <c r="M10" s="7">
        <f t="shared" si="2"/>
        <v>0</v>
      </c>
    </row>
    <row r="11" spans="2:15" s="2" customFormat="1" ht="12" x14ac:dyDescent="0.25">
      <c r="B11" s="4" t="s">
        <v>88</v>
      </c>
      <c r="C11" s="21">
        <f>SUM(C8:C10)-C7</f>
        <v>1.3940000000000001</v>
      </c>
      <c r="D11" s="21">
        <f t="shared" ref="D11:M11" si="3">SUM(D8:D10)-D7</f>
        <v>0.81700000000000039</v>
      </c>
      <c r="E11" s="21">
        <f t="shared" si="3"/>
        <v>0.24000000000000021</v>
      </c>
      <c r="F11" s="21">
        <f t="shared" si="3"/>
        <v>4.9999999999999822E-2</v>
      </c>
      <c r="G11" s="21">
        <f t="shared" si="3"/>
        <v>-0.14000000000000012</v>
      </c>
      <c r="H11" s="21">
        <f t="shared" si="3"/>
        <v>0.69</v>
      </c>
      <c r="I11" s="21">
        <f t="shared" si="3"/>
        <v>0.52</v>
      </c>
      <c r="J11" s="21">
        <f t="shared" si="3"/>
        <v>0.34500000000000108</v>
      </c>
      <c r="K11" s="21">
        <f t="shared" si="3"/>
        <v>0.16999999999999993</v>
      </c>
      <c r="L11" s="21">
        <f t="shared" si="3"/>
        <v>1.5000000000000124E-2</v>
      </c>
      <c r="M11" s="21">
        <f t="shared" si="3"/>
        <v>-0.14000000000000012</v>
      </c>
    </row>
    <row r="12" spans="2:15" x14ac:dyDescent="0.2">
      <c r="B12" s="3"/>
      <c r="C12" s="22"/>
      <c r="D12" s="22"/>
      <c r="E12" s="22"/>
      <c r="F12" s="22"/>
      <c r="G12" s="22"/>
      <c r="H12" s="22"/>
      <c r="I12" s="22"/>
      <c r="J12" s="22"/>
      <c r="K12" s="22"/>
      <c r="L12" s="22"/>
      <c r="M12" s="23"/>
    </row>
    <row r="13" spans="2:15" x14ac:dyDescent="0.2">
      <c r="B13" s="20" t="s">
        <v>87</v>
      </c>
      <c r="C13" s="7"/>
      <c r="D13" s="7"/>
      <c r="E13" s="7"/>
      <c r="F13" s="7"/>
      <c r="G13" s="7"/>
      <c r="H13" s="7"/>
      <c r="I13" s="7"/>
      <c r="J13" s="7"/>
      <c r="K13" s="7"/>
      <c r="L13" s="7"/>
      <c r="M13" s="7"/>
      <c r="O13" s="1" t="s">
        <v>426</v>
      </c>
    </row>
    <row r="14" spans="2:15" x14ac:dyDescent="0.2">
      <c r="B14" s="20" t="s">
        <v>86</v>
      </c>
      <c r="C14" s="7"/>
      <c r="D14" s="7"/>
      <c r="E14" s="7"/>
      <c r="F14" s="7"/>
      <c r="G14" s="7"/>
      <c r="H14" s="7"/>
      <c r="I14" s="7"/>
      <c r="J14" s="7"/>
      <c r="K14" s="7"/>
      <c r="L14" s="7"/>
      <c r="M14" s="7"/>
    </row>
    <row r="15" spans="2:15" x14ac:dyDescent="0.2">
      <c r="B15" s="20" t="s">
        <v>85</v>
      </c>
      <c r="C15" s="7"/>
      <c r="D15" s="7"/>
      <c r="E15" s="7"/>
      <c r="F15" s="7"/>
      <c r="G15" s="7"/>
      <c r="H15" s="7"/>
      <c r="I15" s="7"/>
      <c r="J15" s="7"/>
      <c r="K15" s="7"/>
      <c r="L15" s="7"/>
      <c r="M15" s="7"/>
    </row>
    <row r="16" spans="2:15" x14ac:dyDescent="0.2">
      <c r="B16" s="20" t="s">
        <v>84</v>
      </c>
      <c r="C16" s="7"/>
      <c r="D16" s="7"/>
      <c r="E16" s="7"/>
      <c r="F16" s="7"/>
      <c r="G16" s="7"/>
      <c r="H16" s="7"/>
      <c r="I16" s="7"/>
      <c r="J16" s="7"/>
      <c r="K16" s="7"/>
      <c r="L16" s="7"/>
      <c r="M16" s="7"/>
    </row>
    <row r="17" spans="1:13" s="2" customFormat="1" ht="12" x14ac:dyDescent="0.25">
      <c r="B17" s="4" t="s">
        <v>36</v>
      </c>
      <c r="C17" s="21">
        <f>SUM(C15:C16)</f>
        <v>0</v>
      </c>
      <c r="D17" s="21">
        <f t="shared" ref="D17:M17" si="4">SUM(D15:D16)</f>
        <v>0</v>
      </c>
      <c r="E17" s="21">
        <f t="shared" si="4"/>
        <v>0</v>
      </c>
      <c r="F17" s="21">
        <f t="shared" si="4"/>
        <v>0</v>
      </c>
      <c r="G17" s="21">
        <f t="shared" si="4"/>
        <v>0</v>
      </c>
      <c r="H17" s="21">
        <f t="shared" si="4"/>
        <v>0</v>
      </c>
      <c r="I17" s="21">
        <f t="shared" si="4"/>
        <v>0</v>
      </c>
      <c r="J17" s="21">
        <f t="shared" si="4"/>
        <v>0</v>
      </c>
      <c r="K17" s="21">
        <f t="shared" si="4"/>
        <v>0</v>
      </c>
      <c r="L17" s="21">
        <f t="shared" si="4"/>
        <v>0</v>
      </c>
      <c r="M17" s="21">
        <f t="shared" si="4"/>
        <v>0</v>
      </c>
    </row>
    <row r="20" spans="1:13" ht="12" x14ac:dyDescent="0.25">
      <c r="B20" s="13" t="s">
        <v>37</v>
      </c>
      <c r="C20" s="14"/>
      <c r="D20" s="14"/>
      <c r="E20" s="14"/>
      <c r="F20" s="14"/>
      <c r="G20" s="14"/>
      <c r="H20" s="14"/>
      <c r="I20" s="15"/>
    </row>
    <row r="21" spans="1:13" ht="23.4" x14ac:dyDescent="0.25">
      <c r="B21" s="16" t="s">
        <v>38</v>
      </c>
      <c r="C21" s="17" t="s">
        <v>15</v>
      </c>
      <c r="D21" s="18" t="s">
        <v>16</v>
      </c>
      <c r="E21" s="26" t="s">
        <v>46</v>
      </c>
      <c r="F21" s="18" t="s">
        <v>39</v>
      </c>
      <c r="G21" s="408" t="s">
        <v>40</v>
      </c>
      <c r="H21" s="18" t="s">
        <v>21</v>
      </c>
      <c r="I21" s="408" t="s">
        <v>42</v>
      </c>
    </row>
    <row r="22" spans="1:13" ht="12" x14ac:dyDescent="0.25">
      <c r="A22" s="407" t="s">
        <v>258</v>
      </c>
      <c r="B22" s="19"/>
      <c r="C22" s="6"/>
      <c r="D22" s="18"/>
      <c r="E22" s="6" t="s">
        <v>45</v>
      </c>
      <c r="F22" s="18" t="s">
        <v>19</v>
      </c>
      <c r="G22" s="409" t="s">
        <v>52</v>
      </c>
      <c r="H22" s="18" t="s">
        <v>41</v>
      </c>
      <c r="I22" s="409" t="s">
        <v>24</v>
      </c>
      <c r="J22" s="1" t="s">
        <v>373</v>
      </c>
    </row>
    <row r="23" spans="1:13" ht="12" x14ac:dyDescent="0.25">
      <c r="A23" s="406">
        <v>1</v>
      </c>
      <c r="B23" s="7" t="str">
        <f>DataIn!B70</f>
        <v>Jordan Lake Allocation</v>
      </c>
      <c r="C23" s="7" t="str">
        <f>DataIn!$C$2</f>
        <v>03-68-015</v>
      </c>
      <c r="D23" s="7" t="str">
        <f>DataIn!D70</f>
        <v>SW</v>
      </c>
      <c r="E23" s="7" t="str">
        <f>DataIn!E70</f>
        <v>Haw (2-1)</v>
      </c>
      <c r="F23" s="7" t="str">
        <f>DataIn!F70</f>
        <v>WS-IV</v>
      </c>
      <c r="G23" s="7">
        <f>DataIn!I70</f>
        <v>1</v>
      </c>
      <c r="H23" s="7">
        <f>DataIn!G70</f>
        <v>0</v>
      </c>
      <c r="I23" s="7">
        <f>DataIn!H70</f>
        <v>2035</v>
      </c>
    </row>
    <row r="24" spans="1:13" ht="12" x14ac:dyDescent="0.25">
      <c r="A24" s="406"/>
      <c r="B24" s="7" t="str">
        <f>DataIn!B71</f>
        <v>West Fork Eno Rvr Phase 2</v>
      </c>
      <c r="C24" s="7" t="str">
        <f>DataIn!$C$2</f>
        <v>03-68-015</v>
      </c>
      <c r="D24" s="7" t="str">
        <f>DataIn!D71</f>
        <v>SW</v>
      </c>
      <c r="E24" s="7" t="str">
        <f>DataIn!E71</f>
        <v>Neuse (10-1)</v>
      </c>
      <c r="F24" s="7" t="str">
        <f>DataIn!F71</f>
        <v>WS-II</v>
      </c>
      <c r="G24" s="7">
        <f>DataIn!I71</f>
        <v>1.2</v>
      </c>
      <c r="H24" s="7">
        <f>DataIn!G71</f>
        <v>0</v>
      </c>
      <c r="I24" s="7">
        <f>DataIn!H71</f>
        <v>2018</v>
      </c>
    </row>
    <row r="25" spans="1:13" ht="12" x14ac:dyDescent="0.25">
      <c r="A25" s="406"/>
      <c r="B25" s="7">
        <f>DataIn!B72</f>
        <v>0</v>
      </c>
      <c r="C25" s="7" t="str">
        <f>DataIn!$C$2</f>
        <v>03-68-015</v>
      </c>
      <c r="D25" s="7" t="str">
        <f>DataIn!D72</f>
        <v>SW</v>
      </c>
      <c r="E25" s="7">
        <f>DataIn!E72</f>
        <v>0</v>
      </c>
      <c r="F25" s="7">
        <f>DataIn!F72</f>
        <v>0</v>
      </c>
      <c r="G25" s="7">
        <f>DataIn!I72</f>
        <v>0</v>
      </c>
      <c r="H25" s="7">
        <f>DataIn!G72</f>
        <v>0</v>
      </c>
      <c r="I25" s="7">
        <f>DataIn!H72</f>
        <v>0</v>
      </c>
    </row>
    <row r="26" spans="1:13" ht="12" x14ac:dyDescent="0.25">
      <c r="A26" s="406"/>
      <c r="B26" s="7">
        <f>DataIn!B73</f>
        <v>0</v>
      </c>
      <c r="C26" s="7" t="str">
        <f>DataIn!$C$2</f>
        <v>03-68-015</v>
      </c>
      <c r="D26" s="7" t="str">
        <f>DataIn!D73</f>
        <v>SW</v>
      </c>
      <c r="E26" s="7">
        <f>DataIn!E73</f>
        <v>0</v>
      </c>
      <c r="F26" s="7">
        <f>DataIn!F73</f>
        <v>0</v>
      </c>
      <c r="G26" s="7">
        <f>DataIn!I73</f>
        <v>0</v>
      </c>
      <c r="H26" s="7">
        <f>DataIn!G73</f>
        <v>0</v>
      </c>
      <c r="I26" s="7">
        <f>DataIn!H73</f>
        <v>0</v>
      </c>
    </row>
    <row r="27" spans="1:13" ht="12" x14ac:dyDescent="0.25">
      <c r="A27" s="406"/>
      <c r="B27" s="7">
        <f>DataIn!B74</f>
        <v>0</v>
      </c>
      <c r="C27" s="7" t="str">
        <f>DataIn!$C$2</f>
        <v>03-68-015</v>
      </c>
      <c r="D27" s="7" t="str">
        <f>DataIn!D74</f>
        <v>SW</v>
      </c>
      <c r="E27" s="7">
        <f>DataIn!E74</f>
        <v>0</v>
      </c>
      <c r="F27" s="7">
        <f>DataIn!F74</f>
        <v>0</v>
      </c>
      <c r="G27" s="7">
        <f>DataIn!I74</f>
        <v>0</v>
      </c>
      <c r="H27" s="7">
        <f>DataIn!G74</f>
        <v>0</v>
      </c>
      <c r="I27" s="7">
        <f>DataIn!H74</f>
        <v>0</v>
      </c>
    </row>
    <row r="28" spans="1:13" ht="12" x14ac:dyDescent="0.25">
      <c r="A28" s="406"/>
      <c r="B28" s="7">
        <f>DataIn!B75</f>
        <v>0</v>
      </c>
      <c r="C28" s="7" t="str">
        <f>DataIn!$C$2</f>
        <v>03-68-015</v>
      </c>
      <c r="D28" s="7" t="str">
        <f>DataIn!D75</f>
        <v>SW</v>
      </c>
      <c r="E28" s="7">
        <f>DataIn!E75</f>
        <v>0</v>
      </c>
      <c r="F28" s="7">
        <f>DataIn!F75</f>
        <v>0</v>
      </c>
      <c r="G28" s="7">
        <f>DataIn!I75</f>
        <v>0</v>
      </c>
      <c r="H28" s="7">
        <f>DataIn!G75</f>
        <v>0</v>
      </c>
      <c r="I28" s="7">
        <f>DataIn!H75</f>
        <v>0</v>
      </c>
    </row>
    <row r="29" spans="1:13" ht="12" x14ac:dyDescent="0.25">
      <c r="A29" s="406"/>
      <c r="B29" s="7">
        <f>DataIn!B76</f>
        <v>0</v>
      </c>
      <c r="C29" s="7" t="str">
        <f>DataIn!$C$2</f>
        <v>03-68-015</v>
      </c>
      <c r="D29" s="7" t="str">
        <f>DataIn!D76</f>
        <v>SW</v>
      </c>
      <c r="E29" s="7">
        <f>DataIn!E76</f>
        <v>0</v>
      </c>
      <c r="F29" s="7">
        <f>DataIn!F76</f>
        <v>0</v>
      </c>
      <c r="G29" s="7">
        <f>DataIn!I76</f>
        <v>0</v>
      </c>
      <c r="H29" s="7">
        <f>DataIn!G76</f>
        <v>0</v>
      </c>
      <c r="I29" s="7">
        <f>DataIn!H76</f>
        <v>0</v>
      </c>
    </row>
    <row r="31" spans="1:13" x14ac:dyDescent="0.2">
      <c r="C31" s="1" t="s">
        <v>374</v>
      </c>
    </row>
  </sheetData>
  <phoneticPr fontId="5" type="noConversion"/>
  <conditionalFormatting sqref="B23:I29">
    <cfRule type="expression" dxfId="5" priority="3">
      <formula>VALUE($A23)=0</formula>
    </cfRule>
  </conditionalFormatting>
  <conditionalFormatting sqref="C11:M11">
    <cfRule type="cellIs" dxfId="4" priority="1" operator="lessThan">
      <formula>0</formula>
    </cfRule>
    <cfRule type="cellIs" dxfId="3" priority="2" operator="greaterThan">
      <formula>0</formula>
    </cfRule>
  </conditionalFormatting>
  <pageMargins left="0.75" right="0.75" top="1" bottom="1" header="0.5" footer="0.5"/>
  <pageSetup orientation="portrait" horizontalDpi="300" verticalDpi="30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Instructions</vt:lpstr>
      <vt:lpstr>JLPData</vt:lpstr>
      <vt:lpstr>DataIn</vt:lpstr>
      <vt:lpstr>ReportTables</vt:lpstr>
      <vt:lpstr>ReportFigures</vt:lpstr>
      <vt:lpstr>DemandTables</vt:lpstr>
      <vt:lpstr>ContactInfo_Use Sector Desc</vt:lpstr>
      <vt:lpstr>Population&amp;Demand Projections</vt:lpstr>
      <vt:lpstr>Supply Alternative 1</vt:lpstr>
      <vt:lpstr>Supply Alternative 2</vt:lpstr>
      <vt:lpstr>Supply Alternatives Summary</vt:lpstr>
      <vt:lpstr>ReportTables!_Toc374727567</vt:lpstr>
    </vt:vector>
  </TitlesOfParts>
  <Company>NC Division of Water Resources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Donald J. Rayno</dc:creator>
  <cp:lastModifiedBy>Kenny Keel</cp:lastModifiedBy>
  <cp:lastPrinted>2012-08-22T18:45:58Z</cp:lastPrinted>
  <dcterms:created xsi:type="dcterms:W3CDTF">2000-10-23T21:54:55Z</dcterms:created>
  <dcterms:modified xsi:type="dcterms:W3CDTF">2014-11-14T20:02:17Z</dcterms:modified>
</cp:coreProperties>
</file>