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S:\SWP-Point Source\PERCS\Pretreatment\WORKSHOPS\HWA WORKSHOP\2017 HWA update\presentation docs\"/>
    </mc:Choice>
  </mc:AlternateContent>
  <bookViews>
    <workbookView xWindow="0" yWindow="0" windowWidth="14370" windowHeight="7050" tabRatio="602"/>
  </bookViews>
  <sheets>
    <sheet name="Option 1" sheetId="18" r:id="rId1"/>
    <sheet name="Sheet12" sheetId="12" state="hidden" r:id="rId2"/>
    <sheet name="Sheet15" sheetId="15" r:id="rId3"/>
    <sheet name="Sheet16" sheetId="16" r:id="rId4"/>
  </sheets>
  <definedNames>
    <definedName name="_xlnm.Print_Area" localSheetId="0">'Option 1'!$A$1:$K$49</definedName>
  </definedNames>
  <calcPr calcId="171027"/>
</workbook>
</file>

<file path=xl/calcChain.xml><?xml version="1.0" encoding="utf-8"?>
<calcChain xmlns="http://schemas.openxmlformats.org/spreadsheetml/2006/main">
  <c r="G19" i="18" l="1"/>
  <c r="C9" i="18" l="1"/>
  <c r="E33" i="18" l="1"/>
  <c r="J33" i="18" s="1"/>
  <c r="E31" i="18"/>
  <c r="G31" i="18" s="1"/>
  <c r="E30" i="18"/>
  <c r="J30" i="18" s="1"/>
  <c r="E28" i="18"/>
  <c r="G28" i="18" s="1"/>
  <c r="E34" i="18"/>
  <c r="G34" i="18" s="1"/>
  <c r="F34" i="18"/>
  <c r="E27" i="18"/>
  <c r="G27" i="18" s="1"/>
  <c r="F27" i="18"/>
  <c r="E22" i="18"/>
  <c r="G22" i="18" s="1"/>
  <c r="J19" i="18"/>
  <c r="J18" i="18"/>
  <c r="J20" i="18"/>
  <c r="G18" i="18"/>
  <c r="G33" i="18" l="1"/>
  <c r="J28" i="18"/>
  <c r="G30" i="18"/>
  <c r="J31" i="18"/>
  <c r="J27" i="18"/>
  <c r="J22" i="18"/>
  <c r="J34" i="18"/>
  <c r="G9" i="18" l="1"/>
  <c r="D38" i="18" l="1"/>
  <c r="F38" i="18" s="1"/>
  <c r="G20" i="18"/>
  <c r="D26" i="18"/>
  <c r="D21" i="18"/>
  <c r="D23" i="18"/>
  <c r="D29" i="18"/>
  <c r="D32" i="18"/>
  <c r="D36" i="18"/>
  <c r="H9" i="18" l="1"/>
  <c r="D9" i="18"/>
  <c r="G35" i="18"/>
  <c r="J24" i="18"/>
  <c r="B23" i="18"/>
  <c r="E23" i="18" s="1"/>
  <c r="G24" i="18"/>
  <c r="J35" i="18"/>
  <c r="I9" i="18" l="1"/>
  <c r="K18" i="18"/>
  <c r="H18" i="18"/>
  <c r="K27" i="18"/>
  <c r="H27" i="18"/>
  <c r="H34" i="18"/>
  <c r="K34" i="18"/>
  <c r="H20" i="18"/>
  <c r="K20" i="18"/>
  <c r="K24" i="18"/>
  <c r="C35" i="18"/>
  <c r="F35" i="18" s="1"/>
  <c r="H35" i="18" s="1"/>
  <c r="C29" i="18"/>
  <c r="F29" i="18" s="1"/>
  <c r="K29" i="18" s="1"/>
  <c r="K38" i="18"/>
  <c r="H38" i="18"/>
  <c r="C21" i="18"/>
  <c r="F21" i="18" s="1"/>
  <c r="H24" i="18"/>
  <c r="C26" i="18"/>
  <c r="F26" i="18" s="1"/>
  <c r="K26" i="18" s="1"/>
  <c r="B38" i="18"/>
  <c r="E38" i="18" s="1"/>
  <c r="C32" i="18"/>
  <c r="F32" i="18" s="1"/>
  <c r="K32" i="18" s="1"/>
  <c r="B36" i="18"/>
  <c r="E36" i="18" s="1"/>
  <c r="C23" i="18"/>
  <c r="F23" i="18" s="1"/>
  <c r="B26" i="18"/>
  <c r="E26" i="18" s="1"/>
  <c r="C36" i="18"/>
  <c r="F36" i="18" s="1"/>
  <c r="B32" i="18"/>
  <c r="B21" i="18"/>
  <c r="E21" i="18" s="1"/>
  <c r="J21" i="18" s="1"/>
  <c r="B29" i="18"/>
  <c r="E29" i="18" s="1"/>
  <c r="J29" i="18" s="1"/>
  <c r="K35" i="18"/>
  <c r="J23" i="18"/>
  <c r="G23" i="18"/>
  <c r="E32" i="18" l="1"/>
  <c r="J32" i="18" s="1"/>
  <c r="H32" i="18"/>
  <c r="H29" i="18"/>
  <c r="H21" i="18"/>
  <c r="K21" i="18"/>
  <c r="H26" i="18"/>
  <c r="G38" i="18"/>
  <c r="J38" i="18"/>
  <c r="G21" i="18"/>
  <c r="G26" i="18"/>
  <c r="J26" i="18"/>
  <c r="H23" i="18"/>
  <c r="K23" i="18"/>
  <c r="G29" i="18"/>
  <c r="J36" i="18"/>
  <c r="G36" i="18"/>
  <c r="H36" i="18"/>
  <c r="K36" i="18"/>
  <c r="G32" i="18" l="1"/>
</calcChain>
</file>

<file path=xl/sharedStrings.xml><?xml version="1.0" encoding="utf-8"?>
<sst xmlns="http://schemas.openxmlformats.org/spreadsheetml/2006/main" count="109" uniqueCount="59">
  <si>
    <t>FACILITY:</t>
  </si>
  <si>
    <t>PERMIT #:</t>
  </si>
  <si>
    <t>[MGD]</t>
  </si>
  <si>
    <t>Chronic</t>
  </si>
  <si>
    <t>Acute</t>
  </si>
  <si>
    <t>[ug/l]</t>
  </si>
  <si>
    <t>N/A</t>
  </si>
  <si>
    <t>CALC BY:</t>
  </si>
  <si>
    <t>Chromium VI</t>
  </si>
  <si>
    <t>Chromium, Total</t>
  </si>
  <si>
    <t xml:space="preserve">DATE: </t>
  </si>
  <si>
    <t>1Q10</t>
  </si>
  <si>
    <t>NPDES</t>
  </si>
  <si>
    <t>Flow Limit</t>
  </si>
  <si>
    <t>Rec. Stream</t>
  </si>
  <si>
    <r>
      <t>Estimated NPDES           Permit Limits              [</t>
    </r>
    <r>
      <rPr>
        <b/>
        <sz val="10"/>
        <color indexed="60"/>
        <rFont val="Arial"/>
        <family val="2"/>
      </rPr>
      <t>Total Metal</t>
    </r>
    <r>
      <rPr>
        <b/>
        <sz val="10"/>
        <color indexed="10"/>
        <rFont val="Arial"/>
        <family val="2"/>
      </rPr>
      <t xml:space="preserve"> </t>
    </r>
    <r>
      <rPr>
        <b/>
        <sz val="10"/>
        <color indexed="10"/>
        <rFont val="Calibri"/>
        <family val="2"/>
      </rPr>
      <t>÷</t>
    </r>
    <r>
      <rPr>
        <b/>
        <sz val="10"/>
        <color indexed="51"/>
        <rFont val="Calibri"/>
        <family val="2"/>
      </rPr>
      <t xml:space="preserve"> </t>
    </r>
    <r>
      <rPr>
        <b/>
        <sz val="10"/>
        <color indexed="17"/>
        <rFont val="Calibri"/>
        <family val="2"/>
      </rPr>
      <t>IWC</t>
    </r>
    <r>
      <rPr>
        <b/>
        <sz val="10"/>
        <color indexed="10"/>
        <rFont val="Calibri"/>
        <family val="2"/>
      </rPr>
      <t>]</t>
    </r>
  </si>
  <si>
    <r>
      <rPr>
        <b/>
        <sz val="10"/>
        <rFont val="Arial"/>
        <family val="2"/>
      </rPr>
      <t>Translators</t>
    </r>
    <r>
      <rPr>
        <sz val="10"/>
        <rFont val="Arial"/>
        <family val="2"/>
      </rPr>
      <t>- using EPA Default Partition Coefficients (streams)</t>
    </r>
  </si>
  <si>
    <t xml:space="preserve"> a.   Denotes metals for which Aquatic Life Criteria are expressed as a function of total hardness.</t>
  </si>
  <si>
    <t>Receiving Stream summer 7Q10 (CFS)</t>
  </si>
  <si>
    <t>Receiving Stream summer 7Q10 (MGD)</t>
  </si>
  <si>
    <t xml:space="preserve"> </t>
  </si>
  <si>
    <t>Class C, C-NSW, C-Swamp, and B streams</t>
  </si>
  <si>
    <t xml:space="preserve">Beryllium </t>
  </si>
  <si>
    <t>HQW streams</t>
  </si>
  <si>
    <r>
      <t>Cadmium</t>
    </r>
    <r>
      <rPr>
        <b/>
        <sz val="10"/>
        <rFont val="Arial"/>
        <family val="2"/>
      </rPr>
      <t>(trout streams)</t>
    </r>
  </si>
  <si>
    <t>Total Suspended Solids (mg/L)</t>
  </si>
  <si>
    <t>Total Hardness (CaCO3, mg/L)</t>
  </si>
  <si>
    <r>
      <t xml:space="preserve">Dissolved Water Quality Criteria  </t>
    </r>
    <r>
      <rPr>
        <b/>
        <sz val="9"/>
        <color indexed="12"/>
        <rFont val="Arial"/>
        <family val="2"/>
      </rPr>
      <t>(function of total hardness)</t>
    </r>
  </si>
  <si>
    <r>
      <t>Estimated NPDES           Permit Limits              [</t>
    </r>
    <r>
      <rPr>
        <b/>
        <sz val="10"/>
        <color indexed="60"/>
        <rFont val="Arial"/>
        <family val="2"/>
      </rPr>
      <t>Total Metal</t>
    </r>
    <r>
      <rPr>
        <b/>
        <sz val="10"/>
        <color indexed="10"/>
        <rFont val="Arial"/>
        <family val="2"/>
      </rPr>
      <t xml:space="preserve"> ÷</t>
    </r>
    <r>
      <rPr>
        <b/>
        <sz val="10"/>
        <color indexed="17"/>
        <rFont val="Arial"/>
        <family val="2"/>
      </rPr>
      <t xml:space="preserve"> IWC</t>
    </r>
    <r>
      <rPr>
        <b/>
        <sz val="10"/>
        <color indexed="10"/>
        <rFont val="Arial"/>
        <family val="2"/>
      </rPr>
      <t>]</t>
    </r>
  </si>
  <si>
    <r>
      <rPr>
        <b/>
        <sz val="10"/>
        <color indexed="60"/>
        <rFont val="Arial Narrow"/>
        <family val="2"/>
      </rPr>
      <t xml:space="preserve">Total Metal </t>
    </r>
    <r>
      <rPr>
        <sz val="10"/>
        <color indexed="60"/>
        <rFont val="Arial Narrow"/>
        <family val="2"/>
      </rPr>
      <t xml:space="preserve">                (allocated to permittee) </t>
    </r>
    <r>
      <rPr>
        <sz val="9"/>
        <color indexed="12"/>
        <rFont val="Arial Narrow"/>
        <family val="2"/>
      </rPr>
      <t>Diss. Metal</t>
    </r>
    <r>
      <rPr>
        <sz val="9"/>
        <color indexed="60"/>
        <rFont val="Arial Narrow"/>
        <family val="2"/>
      </rPr>
      <t xml:space="preserve"> ÷ Translator</t>
    </r>
  </si>
  <si>
    <t>PARAMETER*</t>
  </si>
  <si>
    <t>Chromium III (a)</t>
  </si>
  <si>
    <t>Lead (a)</t>
  </si>
  <si>
    <t xml:space="preserve">Cadmium (a) </t>
  </si>
  <si>
    <r>
      <rPr>
        <b/>
        <sz val="9"/>
        <color indexed="17"/>
        <rFont val="Arial"/>
        <family val="2"/>
      </rPr>
      <t>IWC</t>
    </r>
    <r>
      <rPr>
        <sz val="9"/>
        <rFont val="Arial"/>
        <family val="2"/>
      </rPr>
      <t xml:space="preserve"> - Instream Wastewater Concentration (Chronic)</t>
    </r>
  </si>
  <si>
    <r>
      <rPr>
        <b/>
        <sz val="9"/>
        <color indexed="17"/>
        <rFont val="Arial"/>
        <family val="2"/>
      </rPr>
      <t>IWC</t>
    </r>
    <r>
      <rPr>
        <sz val="9"/>
        <rFont val="Arial"/>
        <family val="2"/>
      </rPr>
      <t xml:space="preserve"> - Instream Wastewater Concentration (Acute)</t>
    </r>
  </si>
  <si>
    <t>Nickel (a)**</t>
  </si>
  <si>
    <t>** Nickel has a Water Supply standard of 25 ug/L and in most cases is more stringent than the freshwater standard. The Permit limit for nickel using the 25 ug/L WS standard would be determined by dividing 25 by an IWC based on the 7Q10 summer flow of the receiving stream and the permitted flow.</t>
  </si>
  <si>
    <t>IWC = Permitted Flow ÷ (Permitted Flow + mean annual average)</t>
  </si>
  <si>
    <t>A fixed value of 10 mg/L will be used for TSS.</t>
  </si>
  <si>
    <t xml:space="preserve">Average Effluent Hardness  </t>
  </si>
  <si>
    <t>Average Upstream Hardness</t>
  </si>
  <si>
    <t>Copper (a)</t>
  </si>
  <si>
    <t>Silver (a)</t>
  </si>
  <si>
    <t>Zinc (a)</t>
  </si>
  <si>
    <r>
      <t>Calculator: Estimate NPDES Permit Limitations based on the Dissolved Water Quality Standards and</t>
    </r>
    <r>
      <rPr>
        <b/>
        <u/>
        <sz val="18"/>
        <rFont val="Arial"/>
        <family val="2"/>
      </rPr>
      <t xml:space="preserve"> Stream &amp; Effluent Hardness</t>
    </r>
  </si>
  <si>
    <t>Arsenic</t>
  </si>
  <si>
    <t>Arsenic (HH / WS)</t>
  </si>
  <si>
    <t>Chlorides (WS)</t>
  </si>
  <si>
    <t>Cyanide</t>
  </si>
  <si>
    <t>Selenium</t>
  </si>
  <si>
    <t>Flouride</t>
  </si>
  <si>
    <t>Mercury</t>
  </si>
  <si>
    <t>Molybdenum (WS)</t>
  </si>
  <si>
    <t>Nickel (WS)</t>
  </si>
  <si>
    <t>*Arsenic has a Human Health standard of 10 ug/L is more stingent than the freshwater standards.  The Permit limit for  arsenic would be determined by taking the Human Health Standard and dividing it by an IWC based on the mean annual flow of the receiving stream and the permitted plant flow.</t>
  </si>
  <si>
    <t>IWC = Permitted Flow ÷ (Permitted Flow + 7Q10 summer)</t>
  </si>
  <si>
    <t>Average Stream Flow</t>
  </si>
  <si>
    <t>(CFS)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</si>
</sst>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0"/>
    <numFmt numFmtId="168" formatCode="0.0000000"/>
  </numFmts>
  <fonts count="38" x14ac:knownFonts="1">
    <font>
      <sz val="12"/>
      <name val="Arial"/>
    </font>
    <font>
      <b/>
      <sz val="12"/>
      <name val="Arial"/>
      <family val="2"/>
    </font>
    <font>
      <sz val="12"/>
      <name val="Arial"/>
      <family val="2"/>
    </font>
    <font>
      <sz val="10"/>
      <name val="Arial"/>
      <family val="2"/>
    </font>
    <font>
      <sz val="12"/>
      <name val="Arial"/>
      <family val="2"/>
    </font>
    <font>
      <b/>
      <sz val="12"/>
      <color indexed="12"/>
      <name val="Arial"/>
      <family val="2"/>
    </font>
    <font>
      <b/>
      <sz val="12"/>
      <name val="Arial"/>
      <family val="2"/>
    </font>
    <font>
      <b/>
      <sz val="18"/>
      <name val="Arial"/>
      <family val="2"/>
    </font>
    <font>
      <b/>
      <sz val="10"/>
      <name val="Arial"/>
      <family val="2"/>
    </font>
    <font>
      <b/>
      <sz val="10"/>
      <color indexed="10"/>
      <name val="Arial"/>
      <family val="2"/>
    </font>
    <font>
      <b/>
      <sz val="10"/>
      <color indexed="60"/>
      <name val="Arial"/>
      <family val="2"/>
    </font>
    <font>
      <b/>
      <sz val="10"/>
      <color indexed="10"/>
      <name val="Calibri"/>
      <family val="2"/>
    </font>
    <font>
      <b/>
      <sz val="10"/>
      <color indexed="51"/>
      <name val="Calibri"/>
      <family val="2"/>
    </font>
    <font>
      <b/>
      <sz val="10"/>
      <color indexed="17"/>
      <name val="Calibri"/>
      <family val="2"/>
    </font>
    <font>
      <sz val="9"/>
      <name val="Arial"/>
      <family val="2"/>
    </font>
    <font>
      <sz val="11"/>
      <name val="Arial"/>
      <family val="2"/>
    </font>
    <font>
      <b/>
      <sz val="10"/>
      <color indexed="17"/>
      <name val="Arial"/>
      <family val="2"/>
    </font>
    <font>
      <sz val="10"/>
      <color indexed="60"/>
      <name val="Arial Narrow"/>
      <family val="2"/>
    </font>
    <font>
      <b/>
      <u/>
      <sz val="18"/>
      <name val="Arial"/>
      <family val="2"/>
    </font>
    <font>
      <b/>
      <sz val="9"/>
      <color indexed="12"/>
      <name val="Arial"/>
      <family val="2"/>
    </font>
    <font>
      <sz val="9"/>
      <color indexed="12"/>
      <name val="Arial Narrow"/>
      <family val="2"/>
    </font>
    <font>
      <b/>
      <sz val="10"/>
      <color indexed="60"/>
      <name val="Arial Narrow"/>
      <family val="2"/>
    </font>
    <font>
      <sz val="9"/>
      <color indexed="60"/>
      <name val="Arial Narrow"/>
      <family val="2"/>
    </font>
    <font>
      <b/>
      <sz val="9"/>
      <color indexed="17"/>
      <name val="Arial"/>
      <family val="2"/>
    </font>
    <font>
      <sz val="10"/>
      <color rgb="FFFF0000"/>
      <name val="Arial"/>
      <family val="2"/>
    </font>
    <font>
      <sz val="12"/>
      <name val="Cambria"/>
      <family val="1"/>
      <scheme val="major"/>
    </font>
    <font>
      <sz val="12"/>
      <color rgb="FFFF0000"/>
      <name val="Arial"/>
      <family val="2"/>
    </font>
    <font>
      <b/>
      <sz val="12"/>
      <color rgb="FFFF0000"/>
      <name val="Arial"/>
      <family val="2"/>
    </font>
    <font>
      <sz val="10"/>
      <color rgb="FF0000FF"/>
      <name val="Arial"/>
      <family val="2"/>
    </font>
    <font>
      <sz val="12"/>
      <color rgb="FF0000FF"/>
      <name val="Arial"/>
      <family val="2"/>
    </font>
    <font>
      <sz val="10"/>
      <color theme="9" tint="-0.499984740745262"/>
      <name val="Arial"/>
      <family val="2"/>
    </font>
    <font>
      <sz val="12"/>
      <color theme="9" tint="-0.499984740745262"/>
      <name val="Arial"/>
      <family val="2"/>
    </font>
    <font>
      <sz val="12"/>
      <color theme="1"/>
      <name val="Arial"/>
      <family val="2"/>
    </font>
    <font>
      <b/>
      <sz val="12"/>
      <color rgb="FF008000"/>
      <name val="Arial"/>
      <family val="2"/>
    </font>
    <font>
      <b/>
      <sz val="10"/>
      <color rgb="FF0000FF"/>
      <name val="Arial"/>
      <family val="2"/>
    </font>
    <font>
      <sz val="10"/>
      <color theme="9" tint="-0.499984740745262"/>
      <name val="Arial Narrow"/>
      <family val="2"/>
    </font>
    <font>
      <sz val="12"/>
      <color theme="9" tint="-0.499984740745262"/>
      <name val="Arial Narrow"/>
      <family val="2"/>
    </font>
    <font>
      <b/>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FF00"/>
        <bgColor indexed="8"/>
      </patternFill>
    </fill>
    <fill>
      <patternFill patternType="solid">
        <fgColor theme="0" tint="-0.14999847407452621"/>
        <bgColor indexed="64"/>
      </patternFill>
    </fill>
  </fills>
  <borders count="107">
    <border>
      <left/>
      <right/>
      <top/>
      <bottom/>
      <diagonal/>
    </border>
    <border>
      <left style="thick">
        <color indexed="56"/>
      </left>
      <right style="thick">
        <color indexed="56"/>
      </right>
      <top style="thick">
        <color indexed="56"/>
      </top>
      <bottom style="thick">
        <color indexed="56"/>
      </bottom>
      <diagonal/>
    </border>
    <border>
      <left style="thick">
        <color indexed="56"/>
      </left>
      <right/>
      <top style="thick">
        <color indexed="56"/>
      </top>
      <bottom style="thick">
        <color indexed="56"/>
      </bottom>
      <diagonal/>
    </border>
    <border>
      <left style="thick">
        <color indexed="56"/>
      </left>
      <right/>
      <top/>
      <bottom/>
      <diagonal/>
    </border>
    <border>
      <left style="medium">
        <color indexed="64"/>
      </left>
      <right/>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style="double">
        <color indexed="64"/>
      </right>
      <top/>
      <bottom style="double">
        <color indexed="64"/>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style="medium">
        <color theme="1"/>
      </left>
      <right/>
      <top/>
      <bottom style="thin">
        <color indexed="64"/>
      </bottom>
      <diagonal/>
    </border>
    <border>
      <left style="thin">
        <color indexed="64"/>
      </left>
      <right style="medium">
        <color theme="1"/>
      </right>
      <top/>
      <bottom style="thin">
        <color indexed="64"/>
      </bottom>
      <diagonal/>
    </border>
    <border>
      <left style="medium">
        <color rgb="FF0000FF"/>
      </left>
      <right style="thick">
        <color indexed="56"/>
      </right>
      <top/>
      <bottom/>
      <diagonal/>
    </border>
    <border>
      <left/>
      <right/>
      <top/>
      <bottom style="medium">
        <color rgb="FF0000FF"/>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top/>
      <bottom/>
      <diagonal/>
    </border>
    <border>
      <left style="medium">
        <color theme="1"/>
      </left>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style="medium">
        <color theme="1"/>
      </top>
      <bottom style="thin">
        <color indexed="64"/>
      </bottom>
      <diagonal/>
    </border>
    <border>
      <left style="hair">
        <color theme="1"/>
      </left>
      <right style="medium">
        <color theme="1"/>
      </right>
      <top style="hair">
        <color theme="1"/>
      </top>
      <bottom style="hair">
        <color theme="1"/>
      </bottom>
      <diagonal/>
    </border>
    <border>
      <left style="hair">
        <color theme="1"/>
      </left>
      <right style="medium">
        <color theme="1"/>
      </right>
      <top style="hair">
        <color theme="1"/>
      </top>
      <bottom style="medium">
        <color theme="1"/>
      </bottom>
      <diagonal/>
    </border>
    <border>
      <left style="medium">
        <color theme="1"/>
      </left>
      <right/>
      <top style="hair">
        <color theme="1"/>
      </top>
      <bottom style="hair">
        <color theme="1"/>
      </bottom>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hair">
        <color theme="1"/>
      </right>
      <top style="hair">
        <color theme="1"/>
      </top>
      <bottom style="hair">
        <color theme="1"/>
      </bottom>
      <diagonal/>
    </border>
    <border>
      <left style="medium">
        <color theme="1"/>
      </left>
      <right style="hair">
        <color theme="1"/>
      </right>
      <top style="hair">
        <color theme="1"/>
      </top>
      <bottom style="medium">
        <color theme="1"/>
      </bottom>
      <diagonal/>
    </border>
    <border>
      <left style="medium">
        <color theme="1"/>
      </left>
      <right style="medium">
        <color theme="1"/>
      </right>
      <top style="hair">
        <color theme="1"/>
      </top>
      <bottom style="hair">
        <color theme="1"/>
      </bottom>
      <diagonal/>
    </border>
    <border>
      <left style="medium">
        <color theme="1"/>
      </left>
      <right style="medium">
        <color theme="1"/>
      </right>
      <top style="hair">
        <color theme="1"/>
      </top>
      <bottom style="medium">
        <color theme="1"/>
      </bottom>
      <diagonal/>
    </border>
    <border>
      <left style="medium">
        <color theme="1"/>
      </left>
      <right style="thin">
        <color indexed="64"/>
      </right>
      <top style="thin">
        <color indexed="64"/>
      </top>
      <bottom style="thin">
        <color indexed="64"/>
      </bottom>
      <diagonal/>
    </border>
    <border>
      <left style="thick">
        <color theme="1"/>
      </left>
      <right style="thick">
        <color theme="0"/>
      </right>
      <top style="thick">
        <color theme="0"/>
      </top>
      <bottom style="thick">
        <color theme="0"/>
      </bottom>
      <diagonal/>
    </border>
    <border>
      <left style="thick">
        <color theme="1"/>
      </left>
      <right/>
      <top style="thick">
        <color theme="1"/>
      </top>
      <bottom style="medium">
        <color rgb="FF0000FF"/>
      </bottom>
      <diagonal/>
    </border>
    <border>
      <left/>
      <right/>
      <top/>
      <bottom style="thick">
        <color theme="0"/>
      </bottom>
      <diagonal/>
    </border>
    <border>
      <left style="thin">
        <color theme="1"/>
      </left>
      <right style="medium">
        <color theme="1"/>
      </right>
      <top style="thin">
        <color theme="1"/>
      </top>
      <bottom style="thin">
        <color indexed="64"/>
      </bottom>
      <diagonal/>
    </border>
    <border>
      <left style="medium">
        <color theme="1"/>
      </left>
      <right/>
      <top style="thin">
        <color theme="0"/>
      </top>
      <bottom style="thick">
        <color theme="0"/>
      </bottom>
      <diagonal/>
    </border>
    <border>
      <left style="medium">
        <color theme="1"/>
      </left>
      <right/>
      <top/>
      <bottom style="thin">
        <color theme="0"/>
      </bottom>
      <diagonal/>
    </border>
    <border>
      <left style="thin">
        <color indexed="64"/>
      </left>
      <right/>
      <top style="medium">
        <color theme="1"/>
      </top>
      <bottom/>
      <diagonal/>
    </border>
    <border>
      <left style="thin">
        <color indexed="64"/>
      </left>
      <right style="medium">
        <color indexed="64"/>
      </right>
      <top style="medium">
        <color theme="1"/>
      </top>
      <bottom/>
      <diagonal/>
    </border>
    <border>
      <left/>
      <right/>
      <top style="medium">
        <color theme="1"/>
      </top>
      <bottom/>
      <diagonal/>
    </border>
    <border>
      <left style="thin">
        <color indexed="64"/>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hair">
        <color theme="1"/>
      </right>
      <top style="thin">
        <color indexed="64"/>
      </top>
      <bottom style="thin">
        <color indexed="64"/>
      </bottom>
      <diagonal/>
    </border>
    <border>
      <left style="hair">
        <color theme="1"/>
      </left>
      <right style="medium">
        <color theme="1"/>
      </right>
      <top style="thin">
        <color indexed="64"/>
      </top>
      <bottom style="thin">
        <color indexed="64"/>
      </bottom>
      <diagonal/>
    </border>
    <border>
      <left style="medium">
        <color theme="1"/>
      </left>
      <right style="medium">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style="medium">
        <color theme="1"/>
      </top>
      <bottom style="thin">
        <color indexed="64"/>
      </bottom>
      <diagonal/>
    </border>
    <border>
      <left/>
      <right style="thick">
        <color theme="0"/>
      </right>
      <top style="thin">
        <color theme="0"/>
      </top>
      <bottom style="thin">
        <color theme="0"/>
      </bottom>
      <diagonal/>
    </border>
    <border>
      <left style="thin">
        <color indexed="64"/>
      </left>
      <right style="hair">
        <color theme="1"/>
      </right>
      <top style="thin">
        <color indexed="64"/>
      </top>
      <bottom style="thin">
        <color indexed="64"/>
      </bottom>
      <diagonal/>
    </border>
    <border>
      <left style="thick">
        <color theme="0"/>
      </left>
      <right style="thick">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ck">
        <color theme="0"/>
      </left>
      <right/>
      <top style="thin">
        <color theme="0"/>
      </top>
      <bottom style="thin">
        <color theme="0"/>
      </bottom>
      <diagonal/>
    </border>
    <border>
      <left style="medium">
        <color theme="1"/>
      </left>
      <right/>
      <top style="thin">
        <color theme="0"/>
      </top>
      <bottom/>
      <diagonal/>
    </border>
    <border>
      <left style="medium">
        <color theme="1"/>
      </left>
      <right/>
      <top style="thin">
        <color theme="0"/>
      </top>
      <bottom style="thin">
        <color theme="0"/>
      </bottom>
      <diagonal/>
    </border>
    <border>
      <left style="thin">
        <color indexed="64"/>
      </left>
      <right/>
      <top style="thin">
        <color theme="0"/>
      </top>
      <bottom style="thin">
        <color theme="0"/>
      </bottom>
      <diagonal/>
    </border>
    <border>
      <left style="thick">
        <color theme="0"/>
      </left>
      <right/>
      <top style="thin">
        <color theme="0"/>
      </top>
      <bottom/>
      <diagonal/>
    </border>
    <border>
      <left style="thin">
        <color indexed="64"/>
      </left>
      <right style="medium">
        <color theme="1"/>
      </right>
      <top style="hair">
        <color theme="1"/>
      </top>
      <bottom style="hair">
        <color theme="1"/>
      </bottom>
      <diagonal/>
    </border>
    <border>
      <left/>
      <right style="thin">
        <color theme="0"/>
      </right>
      <top style="thin">
        <color theme="0"/>
      </top>
      <bottom style="thin">
        <color theme="0"/>
      </bottom>
      <diagonal/>
    </border>
    <border>
      <left/>
      <right style="thin">
        <color theme="0"/>
      </right>
      <top/>
      <bottom style="thin">
        <color theme="0"/>
      </bottom>
      <diagonal/>
    </border>
    <border>
      <left style="thick">
        <color theme="0"/>
      </left>
      <right style="thick">
        <color theme="0"/>
      </right>
      <top style="thick">
        <color rgb="FF3333FF"/>
      </top>
      <bottom style="thick">
        <color theme="0"/>
      </bottom>
      <diagonal/>
    </border>
    <border>
      <left/>
      <right/>
      <top style="thick">
        <color rgb="FF3333FF"/>
      </top>
      <bottom/>
      <diagonal/>
    </border>
    <border>
      <left style="thick">
        <color rgb="FF3333FF"/>
      </left>
      <right style="thick">
        <color rgb="FF3333FF"/>
      </right>
      <top style="thick">
        <color rgb="FF3333FF"/>
      </top>
      <bottom style="thick">
        <color rgb="FF3333FF"/>
      </bottom>
      <diagonal/>
    </border>
    <border>
      <left style="thick">
        <color theme="0"/>
      </left>
      <right style="thick">
        <color theme="0"/>
      </right>
      <top/>
      <bottom style="thick">
        <color theme="0"/>
      </bottom>
      <diagonal/>
    </border>
    <border>
      <left style="medium">
        <color theme="1"/>
      </left>
      <right/>
      <top style="hair">
        <color theme="1"/>
      </top>
      <bottom style="medium">
        <color theme="1"/>
      </bottom>
      <diagonal/>
    </border>
    <border>
      <left style="medium">
        <color theme="1"/>
      </left>
      <right/>
      <top style="medium">
        <color theme="1"/>
      </top>
      <bottom/>
      <diagonal/>
    </border>
    <border>
      <left style="thick">
        <color indexed="56"/>
      </left>
      <right/>
      <top/>
      <bottom style="medium">
        <color rgb="FF0000FF"/>
      </bottom>
      <diagonal/>
    </border>
    <border>
      <left style="medium">
        <color theme="1"/>
      </left>
      <right/>
      <top style="thick">
        <color theme="1"/>
      </top>
      <bottom/>
      <diagonal/>
    </border>
    <border>
      <left/>
      <right/>
      <top style="thick">
        <color theme="1"/>
      </top>
      <bottom/>
      <diagonal/>
    </border>
    <border>
      <left/>
      <right style="thick">
        <color theme="1"/>
      </right>
      <top style="thick">
        <color theme="1"/>
      </top>
      <bottom/>
      <diagonal/>
    </border>
    <border>
      <left style="medium">
        <color theme="1"/>
      </left>
      <right/>
      <top/>
      <bottom/>
      <diagonal/>
    </border>
    <border>
      <left/>
      <right/>
      <top/>
      <bottom style="medium">
        <color theme="1"/>
      </bottom>
      <diagonal/>
    </border>
    <border>
      <left/>
      <right style="thick">
        <color theme="1"/>
      </right>
      <top/>
      <bottom style="medium">
        <color theme="1"/>
      </bottom>
      <diagonal/>
    </border>
    <border>
      <left/>
      <right style="medium">
        <color theme="1"/>
      </right>
      <top style="medium">
        <color theme="1"/>
      </top>
      <bottom/>
      <diagonal/>
    </border>
    <border>
      <left/>
      <right style="medium">
        <color theme="1"/>
      </right>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right style="medium">
        <color theme="1"/>
      </right>
      <top/>
      <bottom style="thin">
        <color indexed="64"/>
      </bottom>
      <diagonal/>
    </border>
    <border>
      <left style="thick">
        <color theme="1"/>
      </left>
      <right/>
      <top/>
      <bottom/>
      <diagonal/>
    </border>
    <border>
      <left/>
      <right/>
      <top style="thick">
        <color theme="0"/>
      </top>
      <bottom/>
      <diagonal/>
    </border>
    <border>
      <left style="thick">
        <color theme="0"/>
      </left>
      <right/>
      <top style="thick">
        <color theme="0"/>
      </top>
      <bottom style="medium">
        <color theme="1"/>
      </bottom>
      <diagonal/>
    </border>
    <border>
      <left/>
      <right style="thick">
        <color theme="0"/>
      </right>
      <top style="thick">
        <color theme="0"/>
      </top>
      <bottom style="medium">
        <color theme="1"/>
      </bottom>
      <diagonal/>
    </border>
    <border>
      <left style="double">
        <color indexed="64"/>
      </left>
      <right style="double">
        <color theme="1"/>
      </right>
      <top style="double">
        <color indexed="64"/>
      </top>
      <bottom/>
      <diagonal/>
    </border>
    <border>
      <left style="double">
        <color indexed="64"/>
      </left>
      <right style="double">
        <color theme="1"/>
      </right>
      <top/>
      <bottom/>
      <diagonal/>
    </border>
    <border>
      <left style="double">
        <color indexed="64"/>
      </left>
      <right style="double">
        <color theme="1"/>
      </right>
      <top/>
      <bottom style="double">
        <color indexed="64"/>
      </bottom>
      <diagonal/>
    </border>
    <border>
      <left style="double">
        <color indexed="64"/>
      </left>
      <right style="double">
        <color indexed="64"/>
      </right>
      <top/>
      <bottom style="thick">
        <color rgb="FF3333FF"/>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medium">
        <color theme="1"/>
      </right>
      <top style="hair">
        <color theme="1"/>
      </top>
      <bottom style="hair">
        <color theme="1"/>
      </bottom>
      <diagonal/>
    </border>
    <border>
      <left style="thick">
        <color rgb="FF3333FF"/>
      </left>
      <right style="double">
        <color auto="1"/>
      </right>
      <top style="double">
        <color auto="1"/>
      </top>
      <bottom style="double">
        <color auto="1"/>
      </bottom>
      <diagonal/>
    </border>
    <border>
      <left/>
      <right style="double">
        <color indexed="64"/>
      </right>
      <top style="double">
        <color indexed="64"/>
      </top>
      <bottom/>
      <diagonal/>
    </border>
    <border>
      <left/>
      <right style="thick">
        <color rgb="FF3333FF"/>
      </right>
      <top style="thick">
        <color rgb="FF3333FF"/>
      </top>
      <bottom style="thick">
        <color rgb="FF3333FF"/>
      </bottom>
      <diagonal/>
    </border>
  </borders>
  <cellStyleXfs count="1">
    <xf numFmtId="0" fontId="0" fillId="0" borderId="0"/>
  </cellStyleXfs>
  <cellXfs count="256">
    <xf numFmtId="0" fontId="0" fillId="0" borderId="0" xfId="0"/>
    <xf numFmtId="0" fontId="3" fillId="0" borderId="0" xfId="0" applyFont="1"/>
    <xf numFmtId="14" fontId="6" fillId="2" borderId="1" xfId="0" applyNumberFormat="1" applyFont="1" applyFill="1" applyBorder="1" applyAlignment="1" applyProtection="1">
      <alignment horizontal="left"/>
      <protection locked="0"/>
    </xf>
    <xf numFmtId="0" fontId="0" fillId="2" borderId="0" xfId="0" applyFill="1" applyBorder="1" applyProtection="1"/>
    <xf numFmtId="0" fontId="6" fillId="2" borderId="0" xfId="0" applyFont="1" applyFill="1" applyProtection="1"/>
    <xf numFmtId="0" fontId="6" fillId="2" borderId="0" xfId="0" applyFont="1" applyFill="1" applyBorder="1" applyAlignment="1" applyProtection="1">
      <alignment horizontal="left"/>
    </xf>
    <xf numFmtId="0" fontId="6" fillId="2" borderId="0" xfId="0" applyFont="1" applyFill="1" applyAlignment="1" applyProtection="1">
      <alignment horizontal="left"/>
    </xf>
    <xf numFmtId="0" fontId="0" fillId="0" borderId="0" xfId="0" applyProtection="1"/>
    <xf numFmtId="0" fontId="0" fillId="2" borderId="0" xfId="0" quotePrefix="1" applyFill="1" applyBorder="1" applyAlignment="1" applyProtection="1">
      <alignment horizontal="left"/>
    </xf>
    <xf numFmtId="0" fontId="6" fillId="2" borderId="3" xfId="0" applyFont="1" applyFill="1" applyBorder="1" applyAlignment="1" applyProtection="1">
      <alignment horizontal="center"/>
    </xf>
    <xf numFmtId="0" fontId="4" fillId="2" borderId="0" xfId="0" applyFont="1" applyFill="1" applyBorder="1" applyProtection="1"/>
    <xf numFmtId="0" fontId="1" fillId="2" borderId="4" xfId="0" quotePrefix="1" applyFont="1" applyFill="1" applyBorder="1" applyAlignment="1" applyProtection="1">
      <alignment horizontal="left"/>
    </xf>
    <xf numFmtId="1" fontId="4" fillId="0" borderId="0" xfId="0" applyNumberFormat="1" applyFont="1" applyFill="1" applyBorder="1" applyAlignment="1" applyProtection="1">
      <alignment horizontal="right"/>
    </xf>
    <xf numFmtId="1" fontId="5" fillId="2" borderId="0" xfId="0" applyNumberFormat="1" applyFont="1" applyFill="1" applyBorder="1" applyAlignment="1" applyProtection="1">
      <alignment horizontal="right"/>
    </xf>
    <xf numFmtId="1" fontId="5" fillId="2" borderId="0" xfId="0" applyNumberFormat="1" applyFont="1" applyFill="1" applyBorder="1" applyAlignment="1" applyProtection="1">
      <alignment horizontal="left"/>
    </xf>
    <xf numFmtId="0" fontId="0" fillId="0" borderId="0" xfId="0" applyBorder="1"/>
    <xf numFmtId="0" fontId="0" fillId="0" borderId="15" xfId="0" applyBorder="1" applyProtection="1"/>
    <xf numFmtId="0" fontId="0" fillId="0" borderId="16" xfId="0" applyBorder="1" applyProtection="1"/>
    <xf numFmtId="0" fontId="0" fillId="0" borderId="17" xfId="0" applyBorder="1" applyProtection="1"/>
    <xf numFmtId="0" fontId="24" fillId="4" borderId="18" xfId="0" applyFont="1" applyFill="1" applyBorder="1" applyAlignment="1" applyProtection="1">
      <alignment horizontal="center"/>
    </xf>
    <xf numFmtId="0" fontId="24" fillId="4" borderId="19" xfId="0" applyFont="1" applyFill="1" applyBorder="1" applyAlignment="1" applyProtection="1">
      <alignment horizontal="center"/>
    </xf>
    <xf numFmtId="0" fontId="3" fillId="5" borderId="6" xfId="0" applyFont="1" applyFill="1" applyBorder="1" applyAlignment="1" applyProtection="1">
      <alignment horizontal="center" wrapText="1"/>
    </xf>
    <xf numFmtId="0" fontId="3" fillId="2" borderId="6" xfId="0" applyFont="1" applyFill="1" applyBorder="1" applyAlignment="1" applyProtection="1">
      <alignment horizontal="center" wrapText="1"/>
    </xf>
    <xf numFmtId="0" fontId="0" fillId="0" borderId="0" xfId="0" applyAlignment="1">
      <alignment wrapText="1"/>
    </xf>
    <xf numFmtId="0" fontId="3" fillId="2" borderId="7" xfId="0" applyFont="1" applyFill="1" applyBorder="1" applyAlignment="1" applyProtection="1">
      <alignment horizontal="center" wrapText="1"/>
    </xf>
    <xf numFmtId="0" fontId="3" fillId="5" borderId="7" xfId="0" applyFont="1" applyFill="1" applyBorder="1" applyAlignment="1" applyProtection="1">
      <alignment horizontal="center" wrapText="1"/>
    </xf>
    <xf numFmtId="0" fontId="3" fillId="3" borderId="7" xfId="0" applyFont="1" applyFill="1" applyBorder="1" applyAlignment="1" applyProtection="1">
      <alignment horizontal="center" wrapText="1"/>
    </xf>
    <xf numFmtId="2" fontId="0" fillId="0" borderId="8" xfId="0" applyNumberFormat="1" applyFill="1" applyBorder="1" applyProtection="1"/>
    <xf numFmtId="0" fontId="6" fillId="2" borderId="20" xfId="0" applyFont="1" applyFill="1" applyBorder="1" applyProtection="1"/>
    <xf numFmtId="0" fontId="0" fillId="2" borderId="21" xfId="0" applyFill="1" applyBorder="1" applyAlignment="1" applyProtection="1">
      <alignment horizontal="left"/>
    </xf>
    <xf numFmtId="0" fontId="2" fillId="2" borderId="0" xfId="0" applyFont="1" applyFill="1" applyBorder="1" applyProtection="1"/>
    <xf numFmtId="0" fontId="25" fillId="2" borderId="0" xfId="0" applyFont="1" applyFill="1" applyBorder="1" applyProtection="1"/>
    <xf numFmtId="164" fontId="25" fillId="2" borderId="0" xfId="0" applyNumberFormat="1" applyFont="1" applyFill="1" applyBorder="1" applyProtection="1"/>
    <xf numFmtId="0" fontId="25" fillId="2" borderId="4" xfId="0" applyFont="1" applyFill="1" applyBorder="1" applyAlignment="1" applyProtection="1">
      <alignment horizontal="left"/>
    </xf>
    <xf numFmtId="2" fontId="0" fillId="0" borderId="9" xfId="0" applyNumberFormat="1" applyFill="1" applyBorder="1" applyProtection="1"/>
    <xf numFmtId="0" fontId="0" fillId="0" borderId="22" xfId="0" applyBorder="1"/>
    <xf numFmtId="0" fontId="25" fillId="0" borderId="22" xfId="0" applyFont="1" applyBorder="1"/>
    <xf numFmtId="0" fontId="25" fillId="0" borderId="15" xfId="0" applyFont="1" applyBorder="1" applyProtection="1"/>
    <xf numFmtId="0" fontId="25" fillId="0" borderId="23" xfId="0" applyFont="1" applyBorder="1" applyProtection="1"/>
    <xf numFmtId="0" fontId="0" fillId="2" borderId="23" xfId="0" applyFill="1" applyBorder="1" applyProtection="1"/>
    <xf numFmtId="0" fontId="0" fillId="0" borderId="23" xfId="0" applyBorder="1"/>
    <xf numFmtId="0" fontId="0" fillId="0" borderId="24" xfId="0" applyBorder="1"/>
    <xf numFmtId="0" fontId="24" fillId="4" borderId="25" xfId="0" applyFont="1" applyFill="1" applyBorder="1" applyAlignment="1" applyProtection="1">
      <alignment horizontal="center"/>
    </xf>
    <xf numFmtId="0" fontId="24" fillId="4" borderId="26" xfId="0" applyFont="1" applyFill="1" applyBorder="1" applyAlignment="1" applyProtection="1">
      <alignment horizontal="center"/>
    </xf>
    <xf numFmtId="0" fontId="1" fillId="2" borderId="27" xfId="0" quotePrefix="1" applyFont="1" applyFill="1" applyBorder="1" applyAlignment="1" applyProtection="1">
      <alignment horizontal="center"/>
    </xf>
    <xf numFmtId="2" fontId="27" fillId="2" borderId="28" xfId="0" applyNumberFormat="1" applyFont="1" applyFill="1" applyBorder="1" applyAlignment="1" applyProtection="1">
      <alignment horizontal="right"/>
    </xf>
    <xf numFmtId="2" fontId="27" fillId="0" borderId="28" xfId="0" applyNumberFormat="1" applyFont="1" applyFill="1" applyBorder="1" applyAlignment="1" applyProtection="1">
      <alignment horizontal="right"/>
    </xf>
    <xf numFmtId="2" fontId="27" fillId="2" borderId="29" xfId="0" applyNumberFormat="1" applyFont="1" applyFill="1" applyBorder="1" applyAlignment="1" applyProtection="1">
      <alignment horizontal="right"/>
    </xf>
    <xf numFmtId="0" fontId="6" fillId="2" borderId="30" xfId="0" quotePrefix="1" applyFont="1" applyFill="1" applyBorder="1" applyAlignment="1" applyProtection="1">
      <alignment horizontal="left"/>
    </xf>
    <xf numFmtId="0" fontId="28" fillId="4" borderId="31" xfId="0" applyFont="1" applyFill="1" applyBorder="1" applyAlignment="1" applyProtection="1">
      <alignment horizontal="center"/>
    </xf>
    <xf numFmtId="0" fontId="28" fillId="4" borderId="32" xfId="0" applyFont="1" applyFill="1" applyBorder="1" applyAlignment="1" applyProtection="1">
      <alignment horizontal="center"/>
    </xf>
    <xf numFmtId="2" fontId="29" fillId="0" borderId="33" xfId="0" applyNumberFormat="1" applyFont="1" applyFill="1" applyBorder="1" applyAlignment="1" applyProtection="1">
      <alignment horizontal="right"/>
    </xf>
    <xf numFmtId="1" fontId="29" fillId="0" borderId="33" xfId="0" applyNumberFormat="1" applyFont="1" applyFill="1" applyBorder="1" applyAlignment="1" applyProtection="1">
      <alignment horizontal="right"/>
    </xf>
    <xf numFmtId="1" fontId="29" fillId="0" borderId="28" xfId="0" applyNumberFormat="1" applyFont="1" applyFill="1" applyBorder="1" applyAlignment="1" applyProtection="1">
      <alignment horizontal="right"/>
    </xf>
    <xf numFmtId="165" fontId="29" fillId="0" borderId="33" xfId="0" applyNumberFormat="1" applyFont="1" applyFill="1" applyBorder="1" applyAlignment="1" applyProtection="1">
      <alignment horizontal="right"/>
    </xf>
    <xf numFmtId="165" fontId="29" fillId="0" borderId="28" xfId="0" applyNumberFormat="1" applyFont="1" applyFill="1" applyBorder="1" applyAlignment="1" applyProtection="1">
      <alignment horizontal="right"/>
    </xf>
    <xf numFmtId="1" fontId="29" fillId="0" borderId="34" xfId="0" applyNumberFormat="1" applyFont="1" applyFill="1" applyBorder="1" applyAlignment="1" applyProtection="1">
      <alignment horizontal="right"/>
    </xf>
    <xf numFmtId="1" fontId="29" fillId="0" borderId="29" xfId="0" applyNumberFormat="1" applyFont="1" applyFill="1" applyBorder="1" applyAlignment="1" applyProtection="1">
      <alignment horizontal="right"/>
    </xf>
    <xf numFmtId="164" fontId="0" fillId="6" borderId="35" xfId="0" applyNumberFormat="1" applyFill="1" applyBorder="1" applyAlignment="1">
      <alignment horizontal="right" vertical="center" wrapText="1"/>
    </xf>
    <xf numFmtId="164" fontId="4" fillId="0" borderId="35" xfId="0" applyNumberFormat="1" applyFont="1" applyFill="1" applyBorder="1" applyAlignment="1" applyProtection="1">
      <alignment horizontal="right"/>
    </xf>
    <xf numFmtId="164" fontId="4" fillId="0" borderId="36" xfId="0" applyNumberFormat="1" applyFont="1" applyFill="1" applyBorder="1" applyAlignment="1" applyProtection="1">
      <alignment horizontal="right"/>
    </xf>
    <xf numFmtId="0" fontId="30" fillId="4" borderId="37" xfId="0" applyFont="1" applyFill="1" applyBorder="1" applyAlignment="1" applyProtection="1">
      <alignment horizontal="center" vertical="center"/>
    </xf>
    <xf numFmtId="0" fontId="30" fillId="4" borderId="19" xfId="0" applyFont="1" applyFill="1" applyBorder="1" applyAlignment="1" applyProtection="1">
      <alignment horizontal="center"/>
    </xf>
    <xf numFmtId="0" fontId="30" fillId="4" borderId="31" xfId="0" applyFont="1" applyFill="1" applyBorder="1" applyAlignment="1" applyProtection="1">
      <alignment horizontal="center"/>
    </xf>
    <xf numFmtId="0" fontId="30" fillId="4" borderId="26" xfId="0" applyFont="1" applyFill="1" applyBorder="1" applyAlignment="1" applyProtection="1">
      <alignment horizontal="center"/>
    </xf>
    <xf numFmtId="0" fontId="31" fillId="6" borderId="33" xfId="0" applyFont="1" applyFill="1" applyBorder="1" applyAlignment="1" applyProtection="1">
      <alignment horizontal="right"/>
    </xf>
    <xf numFmtId="0" fontId="31" fillId="6" borderId="28" xfId="0" applyFont="1" applyFill="1" applyBorder="1" applyAlignment="1" applyProtection="1">
      <alignment horizontal="right"/>
    </xf>
    <xf numFmtId="2" fontId="31" fillId="2" borderId="33" xfId="0" applyNumberFormat="1" applyFont="1" applyFill="1" applyBorder="1" applyAlignment="1" applyProtection="1">
      <alignment horizontal="right"/>
    </xf>
    <xf numFmtId="1" fontId="31" fillId="0" borderId="33" xfId="0" applyNumberFormat="1" applyFont="1" applyFill="1" applyBorder="1" applyAlignment="1" applyProtection="1">
      <alignment horizontal="right"/>
    </xf>
    <xf numFmtId="1" fontId="31" fillId="0" borderId="28" xfId="0" applyNumberFormat="1" applyFont="1" applyFill="1" applyBorder="1" applyAlignment="1" applyProtection="1">
      <alignment horizontal="right"/>
    </xf>
    <xf numFmtId="164" fontId="31" fillId="2" borderId="33" xfId="0" applyNumberFormat="1" applyFont="1" applyFill="1" applyBorder="1" applyAlignment="1" applyProtection="1">
      <alignment horizontal="right"/>
    </xf>
    <xf numFmtId="164" fontId="31" fillId="2" borderId="28" xfId="0" applyNumberFormat="1" applyFont="1" applyFill="1" applyBorder="1" applyAlignment="1" applyProtection="1">
      <alignment horizontal="right"/>
    </xf>
    <xf numFmtId="165" fontId="27" fillId="2" borderId="33" xfId="0" applyNumberFormat="1" applyFont="1" applyFill="1" applyBorder="1" applyAlignment="1" applyProtection="1">
      <alignment horizontal="right"/>
    </xf>
    <xf numFmtId="165" fontId="27" fillId="0" borderId="33" xfId="0" applyNumberFormat="1" applyFont="1" applyFill="1" applyBorder="1" applyAlignment="1" applyProtection="1">
      <alignment horizontal="right"/>
    </xf>
    <xf numFmtId="164" fontId="27" fillId="0" borderId="33" xfId="0" applyNumberFormat="1" applyFont="1" applyFill="1" applyBorder="1" applyAlignment="1" applyProtection="1">
      <alignment horizontal="right"/>
    </xf>
    <xf numFmtId="2" fontId="27" fillId="2" borderId="33" xfId="0" applyNumberFormat="1" applyFont="1" applyFill="1" applyBorder="1" applyAlignment="1" applyProtection="1">
      <alignment horizontal="right"/>
    </xf>
    <xf numFmtId="1" fontId="27" fillId="2" borderId="33" xfId="0" applyNumberFormat="1" applyFont="1" applyFill="1" applyBorder="1" applyAlignment="1" applyProtection="1">
      <alignment horizontal="right"/>
    </xf>
    <xf numFmtId="1" fontId="27" fillId="2" borderId="34" xfId="0" applyNumberFormat="1" applyFont="1" applyFill="1" applyBorder="1" applyAlignment="1" applyProtection="1">
      <alignment horizontal="right"/>
    </xf>
    <xf numFmtId="0" fontId="0" fillId="0" borderId="38" xfId="0" applyBorder="1"/>
    <xf numFmtId="0" fontId="6" fillId="2" borderId="39" xfId="0" applyFont="1" applyFill="1" applyBorder="1" applyAlignment="1" applyProtection="1">
      <alignment horizontal="center"/>
    </xf>
    <xf numFmtId="0" fontId="28" fillId="4" borderId="18" xfId="0" applyFont="1" applyFill="1" applyBorder="1" applyAlignment="1" applyProtection="1">
      <alignment horizontal="center" vertical="center" wrapText="1"/>
    </xf>
    <xf numFmtId="0" fontId="28" fillId="4" borderId="41" xfId="0" applyFont="1" applyFill="1" applyBorder="1" applyAlignment="1" applyProtection="1">
      <alignment horizontal="center" vertical="center"/>
    </xf>
    <xf numFmtId="0" fontId="0" fillId="0" borderId="42" xfId="0" applyBorder="1" applyProtection="1"/>
    <xf numFmtId="0" fontId="0" fillId="0" borderId="43" xfId="0" applyBorder="1" applyProtection="1"/>
    <xf numFmtId="0" fontId="15" fillId="2" borderId="44" xfId="0" applyFont="1" applyFill="1" applyBorder="1" applyAlignment="1" applyProtection="1">
      <alignment horizontal="center"/>
    </xf>
    <xf numFmtId="0" fontId="15" fillId="2" borderId="45" xfId="0" applyFont="1" applyFill="1" applyBorder="1" applyAlignment="1" applyProtection="1">
      <alignment horizontal="center"/>
    </xf>
    <xf numFmtId="0" fontId="15" fillId="2" borderId="46" xfId="0" applyFont="1" applyFill="1" applyBorder="1" applyAlignment="1" applyProtection="1">
      <alignment horizontal="center"/>
    </xf>
    <xf numFmtId="0" fontId="15" fillId="6" borderId="44" xfId="0" applyFont="1" applyFill="1" applyBorder="1" applyAlignment="1" applyProtection="1">
      <alignment horizontal="center"/>
    </xf>
    <xf numFmtId="0" fontId="15" fillId="6" borderId="47" xfId="0" applyFont="1" applyFill="1" applyBorder="1" applyAlignment="1" applyProtection="1">
      <alignment horizontal="center"/>
    </xf>
    <xf numFmtId="2" fontId="27" fillId="6" borderId="28" xfId="0" applyNumberFormat="1" applyFont="1" applyFill="1" applyBorder="1" applyAlignment="1" applyProtection="1">
      <alignment horizontal="right"/>
    </xf>
    <xf numFmtId="0" fontId="15" fillId="0" borderId="48" xfId="0" applyFont="1" applyBorder="1"/>
    <xf numFmtId="0" fontId="15" fillId="0" borderId="49" xfId="0" applyFont="1" applyBorder="1"/>
    <xf numFmtId="0" fontId="1" fillId="2" borderId="0" xfId="0" quotePrefix="1" applyFont="1" applyFill="1" applyBorder="1" applyAlignment="1" applyProtection="1">
      <alignment horizontal="left"/>
    </xf>
    <xf numFmtId="2" fontId="29" fillId="0" borderId="0" xfId="0" applyNumberFormat="1" applyFont="1" applyFill="1" applyBorder="1" applyAlignment="1" applyProtection="1">
      <alignment horizontal="right"/>
    </xf>
    <xf numFmtId="2" fontId="31" fillId="2" borderId="0" xfId="0" applyNumberFormat="1" applyFont="1" applyFill="1" applyBorder="1" applyAlignment="1" applyProtection="1">
      <alignment horizontal="right"/>
    </xf>
    <xf numFmtId="165" fontId="27" fillId="2" borderId="0" xfId="0" applyNumberFormat="1" applyFont="1" applyFill="1" applyBorder="1" applyAlignment="1" applyProtection="1">
      <alignment horizontal="right"/>
    </xf>
    <xf numFmtId="2" fontId="27" fillId="2" borderId="0" xfId="0" applyNumberFormat="1" applyFont="1" applyFill="1" applyBorder="1" applyAlignment="1" applyProtection="1">
      <alignment horizontal="right"/>
    </xf>
    <xf numFmtId="0" fontId="0" fillId="0" borderId="0" xfId="0" applyBorder="1" applyProtection="1"/>
    <xf numFmtId="2" fontId="27" fillId="6" borderId="0" xfId="0" applyNumberFormat="1" applyFont="1" applyFill="1" applyBorder="1" applyAlignment="1" applyProtection="1">
      <alignment horizontal="right"/>
    </xf>
    <xf numFmtId="0" fontId="6" fillId="2" borderId="10" xfId="0" quotePrefix="1" applyFont="1" applyFill="1" applyBorder="1" applyAlignment="1" applyProtection="1">
      <alignment horizontal="left"/>
    </xf>
    <xf numFmtId="2" fontId="29" fillId="0" borderId="50" xfId="0" applyNumberFormat="1" applyFont="1" applyFill="1" applyBorder="1" applyAlignment="1" applyProtection="1">
      <alignment horizontal="right"/>
    </xf>
    <xf numFmtId="2" fontId="29" fillId="0" borderId="51" xfId="0" applyNumberFormat="1" applyFont="1" applyFill="1" applyBorder="1" applyAlignment="1" applyProtection="1">
      <alignment horizontal="right"/>
    </xf>
    <xf numFmtId="164" fontId="4" fillId="0" borderId="52" xfId="0" applyNumberFormat="1" applyFont="1" applyFill="1" applyBorder="1" applyAlignment="1" applyProtection="1">
      <alignment horizontal="right"/>
    </xf>
    <xf numFmtId="2" fontId="31" fillId="2" borderId="50" xfId="0" applyNumberFormat="1" applyFont="1" applyFill="1" applyBorder="1" applyAlignment="1" applyProtection="1">
      <alignment horizontal="right"/>
    </xf>
    <xf numFmtId="2" fontId="31" fillId="2" borderId="51" xfId="0" applyNumberFormat="1" applyFont="1" applyFill="1" applyBorder="1" applyAlignment="1" applyProtection="1">
      <alignment horizontal="right"/>
    </xf>
    <xf numFmtId="165" fontId="27" fillId="2" borderId="50" xfId="0" applyNumberFormat="1" applyFont="1" applyFill="1" applyBorder="1" applyAlignment="1" applyProtection="1">
      <alignment horizontal="right"/>
    </xf>
    <xf numFmtId="2" fontId="27" fillId="2" borderId="53" xfId="0" applyNumberFormat="1" applyFont="1" applyFill="1" applyBorder="1" applyAlignment="1" applyProtection="1">
      <alignment horizontal="right"/>
    </xf>
    <xf numFmtId="2" fontId="27" fillId="6" borderId="53" xfId="0" applyNumberFormat="1" applyFont="1" applyFill="1" applyBorder="1" applyAlignment="1" applyProtection="1">
      <alignment horizontal="right"/>
    </xf>
    <xf numFmtId="2" fontId="29" fillId="0" borderId="54" xfId="0" applyNumberFormat="1" applyFont="1" applyFill="1" applyBorder="1" applyAlignment="1" applyProtection="1">
      <alignment horizontal="right"/>
    </xf>
    <xf numFmtId="1" fontId="4" fillId="0" borderId="55" xfId="0" applyNumberFormat="1" applyFont="1" applyFill="1" applyBorder="1" applyAlignment="1" applyProtection="1">
      <alignment horizontal="right"/>
    </xf>
    <xf numFmtId="164" fontId="4" fillId="0" borderId="55" xfId="0" applyNumberFormat="1" applyFont="1" applyFill="1" applyBorder="1" applyAlignment="1" applyProtection="1">
      <alignment horizontal="right"/>
    </xf>
    <xf numFmtId="164" fontId="4" fillId="0" borderId="54" xfId="0" applyNumberFormat="1" applyFont="1" applyFill="1" applyBorder="1" applyAlignment="1" applyProtection="1">
      <alignment horizontal="right"/>
    </xf>
    <xf numFmtId="0" fontId="0" fillId="0" borderId="56" xfId="0" applyBorder="1" applyProtection="1"/>
    <xf numFmtId="2" fontId="27" fillId="2" borderId="57" xfId="0" applyNumberFormat="1" applyFont="1" applyFill="1" applyBorder="1" applyAlignment="1" applyProtection="1">
      <alignment horizontal="right"/>
    </xf>
    <xf numFmtId="2" fontId="2" fillId="0" borderId="58" xfId="0" applyNumberFormat="1" applyFont="1" applyBorder="1"/>
    <xf numFmtId="0" fontId="0" fillId="0" borderId="59" xfId="0" applyBorder="1"/>
    <xf numFmtId="0" fontId="0" fillId="0" borderId="60" xfId="0" applyBorder="1"/>
    <xf numFmtId="0" fontId="0" fillId="0" borderId="61" xfId="0" applyBorder="1"/>
    <xf numFmtId="0" fontId="0" fillId="0" borderId="16"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15" xfId="0" applyBorder="1"/>
    <xf numFmtId="2" fontId="29" fillId="0" borderId="30" xfId="0" applyNumberFormat="1" applyFont="1" applyFill="1" applyBorder="1" applyAlignment="1" applyProtection="1">
      <alignment horizontal="right"/>
    </xf>
    <xf numFmtId="2" fontId="29" fillId="0" borderId="67" xfId="0" applyNumberFormat="1" applyFont="1" applyFill="1" applyBorder="1" applyAlignment="1" applyProtection="1">
      <alignment horizontal="right"/>
    </xf>
    <xf numFmtId="0" fontId="0" fillId="0" borderId="68" xfId="0" applyBorder="1" applyAlignment="1">
      <alignment wrapText="1"/>
    </xf>
    <xf numFmtId="0" fontId="0" fillId="0" borderId="69" xfId="0" applyBorder="1" applyAlignment="1">
      <alignment wrapText="1"/>
    </xf>
    <xf numFmtId="0" fontId="0" fillId="0" borderId="70" xfId="0" applyBorder="1"/>
    <xf numFmtId="0" fontId="3" fillId="7" borderId="7" xfId="0" applyFont="1" applyFill="1" applyBorder="1" applyAlignment="1" applyProtection="1">
      <alignment horizontal="center" wrapText="1"/>
    </xf>
    <xf numFmtId="2" fontId="0" fillId="0" borderId="11" xfId="0" applyNumberFormat="1" applyFill="1" applyBorder="1" applyProtection="1"/>
    <xf numFmtId="0" fontId="0" fillId="2" borderId="71" xfId="0" applyFill="1" applyBorder="1" applyProtection="1"/>
    <xf numFmtId="2" fontId="0" fillId="0" borderId="12" xfId="0" applyNumberFormat="1" applyFill="1" applyBorder="1" applyProtection="1"/>
    <xf numFmtId="2" fontId="0" fillId="0" borderId="72" xfId="0" applyNumberFormat="1" applyFill="1" applyBorder="1" applyProtection="1">
      <protection locked="0"/>
    </xf>
    <xf numFmtId="0" fontId="2" fillId="0" borderId="73" xfId="0" applyFont="1" applyBorder="1"/>
    <xf numFmtId="2" fontId="32" fillId="0" borderId="72" xfId="0" applyNumberFormat="1" applyFont="1" applyFill="1" applyBorder="1" applyProtection="1"/>
    <xf numFmtId="1" fontId="31" fillId="2" borderId="0" xfId="0" applyNumberFormat="1" applyFont="1" applyFill="1" applyBorder="1" applyAlignment="1" applyProtection="1">
      <alignment horizontal="right"/>
    </xf>
    <xf numFmtId="0" fontId="6" fillId="4" borderId="75" xfId="0" quotePrefix="1" applyFont="1" applyFill="1" applyBorder="1" applyAlignment="1" applyProtection="1">
      <alignment horizontal="center"/>
    </xf>
    <xf numFmtId="0" fontId="6" fillId="0" borderId="30" xfId="0" quotePrefix="1" applyFont="1" applyFill="1" applyBorder="1" applyAlignment="1" applyProtection="1">
      <alignment horizontal="left"/>
    </xf>
    <xf numFmtId="2" fontId="29" fillId="0" borderId="28" xfId="0" applyNumberFormat="1" applyFont="1" applyFill="1" applyBorder="1" applyAlignment="1" applyProtection="1">
      <alignment horizontal="right"/>
    </xf>
    <xf numFmtId="1" fontId="0" fillId="2" borderId="6" xfId="0" applyNumberFormat="1" applyFill="1" applyBorder="1" applyAlignment="1" applyProtection="1">
      <alignment horizontal="center" wrapText="1"/>
    </xf>
    <xf numFmtId="1" fontId="2" fillId="2" borderId="13" xfId="0" applyNumberFormat="1" applyFont="1" applyFill="1" applyBorder="1" applyAlignment="1" applyProtection="1">
      <alignment horizontal="center" wrapText="1"/>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166" fontId="31" fillId="2" borderId="33" xfId="0" applyNumberFormat="1" applyFont="1" applyFill="1" applyBorder="1" applyAlignment="1" applyProtection="1">
      <alignment horizontal="right"/>
    </xf>
    <xf numFmtId="166" fontId="31" fillId="2" borderId="28" xfId="0" applyNumberFormat="1" applyFont="1" applyFill="1" applyBorder="1" applyAlignment="1" applyProtection="1">
      <alignment horizontal="right"/>
    </xf>
    <xf numFmtId="166" fontId="31" fillId="0" borderId="33" xfId="0" applyNumberFormat="1" applyFont="1" applyFill="1" applyBorder="1" applyAlignment="1" applyProtection="1">
      <alignment horizontal="right"/>
    </xf>
    <xf numFmtId="164" fontId="31" fillId="0" borderId="28" xfId="0" applyNumberFormat="1" applyFont="1" applyFill="1" applyBorder="1" applyAlignment="1" applyProtection="1">
      <alignment horizontal="right"/>
    </xf>
    <xf numFmtId="166" fontId="31" fillId="2" borderId="34" xfId="0" applyNumberFormat="1" applyFont="1" applyFill="1" applyBorder="1" applyAlignment="1" applyProtection="1">
      <alignment horizontal="right"/>
    </xf>
    <xf numFmtId="166" fontId="31" fillId="2" borderId="29" xfId="0" applyNumberFormat="1" applyFont="1" applyFill="1" applyBorder="1" applyAlignment="1" applyProtection="1">
      <alignment horizontal="right"/>
    </xf>
    <xf numFmtId="0" fontId="1" fillId="2" borderId="30" xfId="0" quotePrefix="1" applyFont="1" applyFill="1" applyBorder="1" applyAlignment="1" applyProtection="1">
      <alignment horizontal="left"/>
    </xf>
    <xf numFmtId="0" fontId="1" fillId="2" borderId="74" xfId="0" applyFont="1" applyFill="1" applyBorder="1" applyAlignment="1" applyProtection="1">
      <alignment horizontal="left"/>
    </xf>
    <xf numFmtId="0" fontId="6" fillId="8" borderId="30" xfId="0" quotePrefix="1" applyFont="1" applyFill="1" applyBorder="1" applyAlignment="1" applyProtection="1">
      <alignment horizontal="left"/>
    </xf>
    <xf numFmtId="2" fontId="29" fillId="8" borderId="33" xfId="0" applyNumberFormat="1" applyFont="1" applyFill="1" applyBorder="1" applyAlignment="1" applyProtection="1">
      <alignment horizontal="right"/>
    </xf>
    <xf numFmtId="0" fontId="1" fillId="8" borderId="30" xfId="0" quotePrefix="1" applyFont="1" applyFill="1" applyBorder="1" applyAlignment="1" applyProtection="1">
      <alignment horizontal="left"/>
    </xf>
    <xf numFmtId="0" fontId="29" fillId="8" borderId="33" xfId="0" applyFont="1" applyFill="1" applyBorder="1" applyAlignment="1" applyProtection="1">
      <alignment horizontal="right"/>
    </xf>
    <xf numFmtId="0" fontId="29" fillId="8" borderId="28" xfId="0" applyFont="1" applyFill="1" applyBorder="1" applyAlignment="1" applyProtection="1">
      <alignment horizontal="right"/>
    </xf>
    <xf numFmtId="1" fontId="29" fillId="8" borderId="33" xfId="0" applyNumberFormat="1" applyFont="1" applyFill="1" applyBorder="1" applyAlignment="1" applyProtection="1">
      <alignment horizontal="right"/>
    </xf>
    <xf numFmtId="1" fontId="29" fillId="8" borderId="28" xfId="0" applyNumberFormat="1" applyFont="1" applyFill="1" applyBorder="1" applyAlignment="1" applyProtection="1">
      <alignment horizontal="right"/>
    </xf>
    <xf numFmtId="164" fontId="0" fillId="0" borderId="35" xfId="0" applyNumberFormat="1" applyFill="1" applyBorder="1" applyAlignment="1">
      <alignment horizontal="right" vertical="center" wrapText="1"/>
    </xf>
    <xf numFmtId="0" fontId="31" fillId="0" borderId="33" xfId="0" applyFont="1" applyFill="1" applyBorder="1" applyAlignment="1" applyProtection="1">
      <alignment horizontal="center"/>
    </xf>
    <xf numFmtId="0" fontId="31" fillId="0" borderId="28" xfId="0" applyFont="1" applyFill="1" applyBorder="1" applyAlignment="1" applyProtection="1">
      <alignment horizontal="center"/>
    </xf>
    <xf numFmtId="2" fontId="27" fillId="6" borderId="33" xfId="0" applyNumberFormat="1" applyFont="1" applyFill="1" applyBorder="1" applyAlignment="1" applyProtection="1">
      <alignment horizontal="right"/>
    </xf>
    <xf numFmtId="2" fontId="29" fillId="0" borderId="103" xfId="0" applyNumberFormat="1" applyFont="1" applyFill="1" applyBorder="1" applyAlignment="1" applyProtection="1">
      <alignment horizontal="right"/>
    </xf>
    <xf numFmtId="1" fontId="29" fillId="8" borderId="30" xfId="0" applyNumberFormat="1" applyFont="1" applyFill="1" applyBorder="1" applyAlignment="1" applyProtection="1">
      <alignment horizontal="right"/>
    </xf>
    <xf numFmtId="1" fontId="31" fillId="2" borderId="33" xfId="0" applyNumberFormat="1" applyFont="1" applyFill="1" applyBorder="1" applyAlignment="1" applyProtection="1">
      <alignment horizontal="right"/>
    </xf>
    <xf numFmtId="165" fontId="29" fillId="8" borderId="33" xfId="0" applyNumberFormat="1" applyFont="1" applyFill="1" applyBorder="1" applyAlignment="1" applyProtection="1">
      <alignment horizontal="right"/>
    </xf>
    <xf numFmtId="165" fontId="29" fillId="8" borderId="28" xfId="0" applyNumberFormat="1" applyFont="1" applyFill="1" applyBorder="1" applyAlignment="1" applyProtection="1">
      <alignment horizontal="right"/>
    </xf>
    <xf numFmtId="167" fontId="31" fillId="2" borderId="33" xfId="0" applyNumberFormat="1" applyFont="1" applyFill="1" applyBorder="1" applyAlignment="1" applyProtection="1">
      <alignment horizontal="right"/>
    </xf>
    <xf numFmtId="167" fontId="27" fillId="2" borderId="33" xfId="0" applyNumberFormat="1" applyFont="1" applyFill="1" applyBorder="1" applyAlignment="1" applyProtection="1">
      <alignment horizontal="right"/>
    </xf>
    <xf numFmtId="168" fontId="27" fillId="2" borderId="33" xfId="0" applyNumberFormat="1" applyFont="1" applyFill="1" applyBorder="1" applyAlignment="1" applyProtection="1">
      <alignment horizontal="right"/>
    </xf>
    <xf numFmtId="167" fontId="29" fillId="8" borderId="33" xfId="0" applyNumberFormat="1" applyFont="1" applyFill="1" applyBorder="1" applyAlignment="1" applyProtection="1">
      <alignment horizontal="right"/>
    </xf>
    <xf numFmtId="164" fontId="29" fillId="8" borderId="33" xfId="0" applyNumberFormat="1" applyFont="1" applyFill="1" applyBorder="1" applyAlignment="1" applyProtection="1">
      <alignment horizontal="right"/>
    </xf>
    <xf numFmtId="164" fontId="29" fillId="8" borderId="28" xfId="0" applyNumberFormat="1" applyFont="1" applyFill="1" applyBorder="1" applyAlignment="1" applyProtection="1">
      <alignment horizontal="right"/>
    </xf>
    <xf numFmtId="0" fontId="25" fillId="0" borderId="40" xfId="0" applyFont="1" applyBorder="1" applyAlignment="1">
      <alignment horizontal="left" vertical="top" wrapText="1"/>
    </xf>
    <xf numFmtId="0" fontId="25" fillId="0" borderId="100" xfId="0" applyFont="1" applyBorder="1" applyAlignment="1">
      <alignment horizontal="left" vertical="top" wrapText="1"/>
    </xf>
    <xf numFmtId="0" fontId="0" fillId="0" borderId="90" xfId="0" applyBorder="1" applyAlignment="1">
      <alignment horizontal="center" vertical="center" wrapText="1"/>
    </xf>
    <xf numFmtId="0" fontId="25" fillId="2" borderId="0" xfId="0" applyFont="1" applyFill="1" applyBorder="1" applyAlignment="1" applyProtection="1">
      <alignment horizontal="left"/>
    </xf>
    <xf numFmtId="0" fontId="25" fillId="0" borderId="40" xfId="0" applyFont="1" applyBorder="1" applyAlignment="1">
      <alignment horizontal="left" vertical="center" wrapText="1"/>
    </xf>
    <xf numFmtId="0" fontId="25" fillId="0" borderId="0" xfId="0" applyFont="1" applyBorder="1" applyAlignment="1">
      <alignment horizontal="left" vertical="center" wrapText="1"/>
    </xf>
    <xf numFmtId="0" fontId="25" fillId="0" borderId="101" xfId="0" applyFont="1" applyBorder="1" applyAlignment="1">
      <alignment vertical="top"/>
    </xf>
    <xf numFmtId="0" fontId="25" fillId="0" borderId="102" xfId="0" applyFont="1" applyBorder="1" applyAlignment="1">
      <alignment vertical="top"/>
    </xf>
    <xf numFmtId="0" fontId="25" fillId="0" borderId="91" xfId="0" applyFont="1" applyBorder="1" applyAlignment="1">
      <alignment vertical="top"/>
    </xf>
    <xf numFmtId="0" fontId="25" fillId="0" borderId="0" xfId="0" applyFont="1" applyBorder="1"/>
    <xf numFmtId="0" fontId="25" fillId="0" borderId="0" xfId="0" applyFont="1"/>
    <xf numFmtId="0" fontId="25" fillId="0" borderId="0" xfId="0" applyFont="1" applyBorder="1" applyProtection="1"/>
    <xf numFmtId="166" fontId="0" fillId="0" borderId="104" xfId="0" applyNumberFormat="1" applyFill="1" applyBorder="1" applyProtection="1">
      <protection locked="0"/>
    </xf>
    <xf numFmtId="2" fontId="0" fillId="0" borderId="106" xfId="0" applyNumberFormat="1" applyFill="1" applyBorder="1" applyProtection="1">
      <protection locked="0"/>
    </xf>
    <xf numFmtId="0" fontId="2" fillId="5" borderId="7" xfId="0" applyFont="1" applyFill="1" applyBorder="1" applyAlignment="1" applyProtection="1">
      <alignment wrapText="1"/>
    </xf>
    <xf numFmtId="2" fontId="0" fillId="0" borderId="106" xfId="0" applyNumberFormat="1" applyFill="1" applyBorder="1" applyAlignment="1" applyProtection="1">
      <alignment horizontal="center"/>
      <protection locked="0"/>
    </xf>
    <xf numFmtId="165" fontId="31" fillId="2" borderId="33" xfId="0" applyNumberFormat="1" applyFont="1" applyFill="1" applyBorder="1" applyAlignment="1" applyProtection="1">
      <alignment horizontal="right"/>
    </xf>
    <xf numFmtId="0" fontId="25" fillId="0" borderId="91" xfId="0" applyFont="1" applyBorder="1" applyAlignment="1">
      <alignment horizontal="left" vertical="top" wrapText="1"/>
    </xf>
    <xf numFmtId="0" fontId="25" fillId="0" borderId="98" xfId="0" applyFont="1" applyBorder="1" applyAlignment="1">
      <alignment horizontal="left" vertical="top" wrapText="1"/>
    </xf>
    <xf numFmtId="0" fontId="25" fillId="0" borderId="0" xfId="0" applyFont="1" applyBorder="1" applyAlignment="1">
      <alignment horizontal="left" vertical="top" wrapText="1"/>
    </xf>
    <xf numFmtId="0" fontId="25" fillId="0" borderId="99" xfId="0" applyFont="1" applyBorder="1" applyAlignment="1">
      <alignment horizontal="left" vertical="top" wrapText="1"/>
    </xf>
    <xf numFmtId="0" fontId="25" fillId="0" borderId="40" xfId="0" applyFont="1" applyBorder="1" applyAlignment="1">
      <alignment horizontal="left" vertical="top" wrapText="1"/>
    </xf>
    <xf numFmtId="0" fontId="25" fillId="0" borderId="100" xfId="0" applyFont="1" applyBorder="1" applyAlignment="1">
      <alignment horizontal="left" vertical="top" wrapText="1"/>
    </xf>
    <xf numFmtId="0" fontId="37" fillId="4" borderId="75" xfId="0" applyFont="1" applyFill="1" applyBorder="1" applyAlignment="1" applyProtection="1">
      <alignment horizontal="center" vertical="center" wrapText="1"/>
    </xf>
    <xf numFmtId="0" fontId="26" fillId="4" borderId="83" xfId="0" applyFont="1" applyFill="1" applyBorder="1" applyAlignment="1">
      <alignment horizontal="center" vertical="center" wrapText="1"/>
    </xf>
    <xf numFmtId="0" fontId="26" fillId="4" borderId="80"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89" xfId="0" applyFont="1" applyFill="1" applyBorder="1" applyAlignment="1">
      <alignment horizontal="center" vertical="center" wrapText="1"/>
    </xf>
    <xf numFmtId="0" fontId="6" fillId="0" borderId="92" xfId="0" applyFont="1" applyBorder="1" applyAlignment="1"/>
    <xf numFmtId="0" fontId="6" fillId="0" borderId="93" xfId="0" applyFont="1" applyBorder="1" applyAlignment="1"/>
    <xf numFmtId="0" fontId="14" fillId="2" borderId="6" xfId="0" applyFont="1" applyFill="1" applyBorder="1" applyAlignment="1" applyProtection="1">
      <alignment horizontal="center" vertical="top" wrapText="1"/>
    </xf>
    <xf numFmtId="0" fontId="14" fillId="0" borderId="7" xfId="0" applyFont="1" applyBorder="1" applyAlignment="1">
      <alignment horizontal="center" vertical="top" wrapText="1"/>
    </xf>
    <xf numFmtId="0" fontId="14" fillId="0" borderId="14" xfId="0" applyFont="1" applyBorder="1" applyAlignment="1">
      <alignment horizontal="center" vertical="top" wrapText="1"/>
    </xf>
    <xf numFmtId="0" fontId="14" fillId="2" borderId="94" xfId="0" applyFont="1" applyFill="1" applyBorder="1" applyAlignment="1" applyProtection="1">
      <alignment horizontal="center" vertical="top" wrapText="1"/>
    </xf>
    <xf numFmtId="0" fontId="14" fillId="0" borderId="95" xfId="0" applyFont="1" applyBorder="1" applyAlignment="1">
      <alignment horizontal="center" vertical="top" wrapText="1"/>
    </xf>
    <xf numFmtId="0" fontId="14" fillId="0" borderId="96" xfId="0" applyFont="1" applyBorder="1" applyAlignment="1">
      <alignment horizontal="center" vertical="top" wrapText="1"/>
    </xf>
    <xf numFmtId="0" fontId="3" fillId="5" borderId="105"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0" fillId="0" borderId="7" xfId="0" applyFill="1" applyBorder="1" applyAlignment="1">
      <alignment horizontal="center" vertical="center" wrapText="1"/>
    </xf>
    <xf numFmtId="0" fontId="14" fillId="5" borderId="6" xfId="0" applyFont="1" applyFill="1" applyBorder="1" applyAlignment="1" applyProtection="1">
      <alignment horizontal="center" vertical="center" wrapText="1"/>
    </xf>
    <xf numFmtId="0" fontId="14" fillId="5" borderId="7" xfId="0" applyFont="1" applyFill="1" applyBorder="1" applyAlignment="1">
      <alignment horizontal="center" vertical="center" wrapText="1"/>
    </xf>
    <xf numFmtId="0" fontId="14" fillId="5" borderId="97" xfId="0" applyFont="1" applyFill="1" applyBorder="1" applyAlignment="1">
      <alignment horizontal="center" vertical="center" wrapText="1"/>
    </xf>
    <xf numFmtId="0" fontId="3" fillId="6" borderId="6" xfId="0"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5" fillId="0" borderId="91" xfId="0" applyFont="1" applyBorder="1" applyAlignment="1">
      <alignment horizontal="left" vertical="center" wrapText="1"/>
    </xf>
    <xf numFmtId="0" fontId="25" fillId="0" borderId="0" xfId="0" applyFont="1" applyAlignment="1">
      <alignment horizontal="left" vertical="center" wrapText="1"/>
    </xf>
    <xf numFmtId="0" fontId="25" fillId="0" borderId="40" xfId="0" applyFont="1" applyBorder="1" applyAlignment="1">
      <alignment horizontal="left" vertical="center" wrapText="1"/>
    </xf>
    <xf numFmtId="0" fontId="33" fillId="2" borderId="76" xfId="0" applyFont="1" applyFill="1" applyBorder="1" applyAlignment="1" applyProtection="1">
      <alignment horizontal="center" vertical="center"/>
      <protection locked="0"/>
    </xf>
    <xf numFmtId="0" fontId="33" fillId="2" borderId="21" xfId="0" applyFont="1" applyFill="1" applyBorder="1" applyAlignment="1" applyProtection="1">
      <alignment horizontal="center" vertical="center"/>
      <protection locked="0"/>
    </xf>
    <xf numFmtId="0" fontId="7" fillId="2" borderId="77" xfId="0" applyFont="1" applyFill="1" applyBorder="1" applyAlignment="1" applyProtection="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34" fillId="4" borderId="75" xfId="0" applyFont="1" applyFill="1" applyBorder="1" applyAlignment="1" applyProtection="1">
      <alignment horizontal="center" vertical="center" wrapText="1"/>
    </xf>
    <xf numFmtId="0" fontId="29" fillId="4" borderId="83" xfId="0" applyFont="1" applyFill="1" applyBorder="1" applyAlignment="1">
      <alignment horizontal="center" vertical="center" wrapText="1"/>
    </xf>
    <xf numFmtId="0" fontId="29" fillId="4" borderId="80" xfId="0" applyFont="1" applyFill="1" applyBorder="1" applyAlignment="1">
      <alignment horizontal="center" vertical="center" wrapText="1"/>
    </xf>
    <xf numFmtId="0" fontId="29" fillId="4" borderId="84" xfId="0" applyFont="1" applyFill="1" applyBorder="1" applyAlignment="1">
      <alignment horizontal="center" vertical="center" wrapText="1"/>
    </xf>
    <xf numFmtId="0" fontId="29" fillId="4" borderId="85" xfId="0" applyFont="1" applyFill="1" applyBorder="1" applyAlignment="1">
      <alignment horizontal="center" vertical="center" wrapText="1"/>
    </xf>
    <xf numFmtId="0" fontId="29" fillId="4" borderId="86" xfId="0" applyFont="1" applyFill="1" applyBorder="1" applyAlignment="1">
      <alignment horizontal="center" vertical="center" wrapText="1"/>
    </xf>
    <xf numFmtId="0" fontId="3" fillId="4" borderId="87" xfId="0" applyFont="1" applyFill="1" applyBorder="1" applyAlignment="1" applyProtection="1">
      <alignment horizontal="center" vertical="center" wrapText="1"/>
    </xf>
    <xf numFmtId="0" fontId="0" fillId="4" borderId="88" xfId="0" applyFill="1" applyBorder="1" applyAlignment="1">
      <alignment horizontal="center" vertical="center" wrapText="1"/>
    </xf>
    <xf numFmtId="0" fontId="35" fillId="4" borderId="75" xfId="0" applyFont="1" applyFill="1" applyBorder="1" applyAlignment="1" applyProtection="1">
      <alignment horizontal="center" vertical="center" wrapText="1"/>
    </xf>
    <xf numFmtId="0" fontId="36" fillId="4" borderId="83" xfId="0" applyFont="1" applyFill="1" applyBorder="1" applyAlignment="1">
      <alignment horizontal="center" vertical="center" wrapText="1"/>
    </xf>
    <xf numFmtId="0" fontId="36" fillId="4" borderId="80" xfId="0" applyFont="1" applyFill="1" applyBorder="1" applyAlignment="1">
      <alignment horizontal="center" vertical="center" wrapText="1"/>
    </xf>
    <xf numFmtId="0" fontId="36" fillId="4" borderId="84"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89" xfId="0" applyFont="1" applyFill="1" applyBorder="1" applyAlignment="1">
      <alignment horizontal="center" vertical="center" wrapText="1"/>
    </xf>
    <xf numFmtId="0" fontId="0" fillId="4" borderId="83" xfId="0" applyFill="1" applyBorder="1" applyAlignment="1">
      <alignment horizontal="center" vertical="center" wrapText="1"/>
    </xf>
    <xf numFmtId="0" fontId="0" fillId="4" borderId="80"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89" xfId="0" applyFill="1" applyBorder="1" applyAlignment="1">
      <alignment horizontal="center" vertical="center" wrapText="1"/>
    </xf>
    <xf numFmtId="0" fontId="1" fillId="4" borderId="25" xfId="0" quotePrefix="1" applyFont="1" applyFill="1" applyBorder="1" applyAlignment="1" applyProtection="1">
      <alignment horizontal="center"/>
    </xf>
    <xf numFmtId="0" fontId="1" fillId="4" borderId="80" xfId="0" quotePrefix="1" applyFont="1" applyFill="1" applyBorder="1" applyAlignment="1" applyProtection="1">
      <alignment horizontal="center"/>
    </xf>
    <xf numFmtId="0" fontId="6" fillId="2" borderId="4" xfId="0" applyFont="1" applyFill="1" applyBorder="1" applyAlignment="1" applyProtection="1">
      <alignment horizontal="right"/>
    </xf>
    <xf numFmtId="0" fontId="6" fillId="0" borderId="0" xfId="0" applyFont="1" applyBorder="1" applyAlignment="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10</xdr:col>
      <xdr:colOff>152400</xdr:colOff>
      <xdr:row>31</xdr:row>
      <xdr:rowOff>95250</xdr:rowOff>
    </xdr:to>
    <xdr:sp macro="" textlink="">
      <xdr:nvSpPr>
        <xdr:cNvPr id="2" name="TextBox 1"/>
        <xdr:cNvSpPr txBox="1"/>
      </xdr:nvSpPr>
      <xdr:spPr>
        <a:xfrm>
          <a:off x="47625" y="47625"/>
          <a:ext cx="7724775" cy="595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zoomScaleNormal="100" zoomScaleSheetLayoutView="50" workbookViewId="0">
      <selection activeCell="A9" sqref="A9"/>
    </sheetView>
  </sheetViews>
  <sheetFormatPr defaultRowHeight="15" x14ac:dyDescent="0.2"/>
  <cols>
    <col min="1" max="1" width="20.21875" customWidth="1"/>
    <col min="2" max="2" width="10" customWidth="1"/>
    <col min="3" max="3" width="9.77734375" customWidth="1"/>
    <col min="4" max="4" width="10.109375" customWidth="1"/>
    <col min="5" max="5" width="8.44140625" customWidth="1"/>
    <col min="6" max="6" width="8.77734375" customWidth="1"/>
    <col min="7" max="7" width="9.88671875" customWidth="1"/>
    <col min="8" max="8" width="11.44140625" customWidth="1"/>
    <col min="9" max="9" width="10.88671875" customWidth="1"/>
    <col min="10" max="10" width="10.44140625" customWidth="1"/>
    <col min="11" max="11" width="10.88671875" customWidth="1"/>
    <col min="12" max="12" width="9.77734375" bestFit="1" customWidth="1"/>
    <col min="13" max="13" width="11.6640625" bestFit="1" customWidth="1"/>
    <col min="14" max="14" width="11.77734375" customWidth="1"/>
    <col min="15" max="15" width="8.109375" bestFit="1" customWidth="1"/>
    <col min="16" max="16" width="7.88671875" style="1" bestFit="1" customWidth="1"/>
    <col min="17" max="17" width="26.5546875" bestFit="1" customWidth="1"/>
  </cols>
  <sheetData>
    <row r="1" spans="1:16" ht="36" customHeight="1" thickTop="1" thickBot="1" x14ac:dyDescent="0.25">
      <c r="A1" s="227" t="s">
        <v>45</v>
      </c>
      <c r="B1" s="228"/>
      <c r="C1" s="228"/>
      <c r="D1" s="228"/>
      <c r="E1" s="228"/>
      <c r="F1" s="228"/>
      <c r="G1" s="228"/>
      <c r="H1" s="228"/>
      <c r="I1" s="229"/>
      <c r="J1" s="78"/>
      <c r="K1" s="40"/>
      <c r="L1" s="117"/>
      <c r="P1"/>
    </row>
    <row r="2" spans="1:16" ht="36" customHeight="1" thickTop="1" thickBot="1" x14ac:dyDescent="0.25">
      <c r="A2" s="230"/>
      <c r="B2" s="231"/>
      <c r="C2" s="231"/>
      <c r="D2" s="231"/>
      <c r="E2" s="231"/>
      <c r="F2" s="231"/>
      <c r="G2" s="231"/>
      <c r="H2" s="231"/>
      <c r="I2" s="232"/>
      <c r="J2" s="78"/>
      <c r="K2" s="40"/>
      <c r="L2" s="116"/>
      <c r="P2"/>
    </row>
    <row r="3" spans="1:16" ht="17.25" thickTop="1" thickBot="1" x14ac:dyDescent="0.3">
      <c r="A3" s="79" t="s">
        <v>0</v>
      </c>
      <c r="B3" s="29"/>
      <c r="C3" s="4"/>
      <c r="D3" s="5" t="s">
        <v>1</v>
      </c>
      <c r="E3" s="4"/>
      <c r="F3" s="5" t="s">
        <v>10</v>
      </c>
      <c r="G3" s="6" t="s">
        <v>7</v>
      </c>
      <c r="H3" s="5"/>
      <c r="I3" s="10"/>
      <c r="J3" s="35"/>
      <c r="K3" s="40"/>
      <c r="L3" s="115"/>
      <c r="P3"/>
    </row>
    <row r="4" spans="1:16" ht="17.25" thickTop="1" thickBot="1" x14ac:dyDescent="0.3">
      <c r="A4" s="225"/>
      <c r="B4" s="226"/>
      <c r="C4" s="28"/>
      <c r="D4" s="143"/>
      <c r="E4" s="4"/>
      <c r="F4" s="2"/>
      <c r="G4" s="144"/>
      <c r="H4" s="9"/>
      <c r="I4" s="10"/>
      <c r="J4" s="35"/>
      <c r="K4" s="40"/>
      <c r="L4" s="117"/>
      <c r="P4"/>
    </row>
    <row r="5" spans="1:16" ht="16.5" thickTop="1" thickBot="1" x14ac:dyDescent="0.25">
      <c r="A5" s="3"/>
      <c r="B5" s="3"/>
      <c r="C5" s="3"/>
      <c r="D5" s="3"/>
      <c r="E5" s="3"/>
      <c r="F5" s="3"/>
      <c r="G5" s="3"/>
      <c r="H5" s="30" t="s">
        <v>20</v>
      </c>
      <c r="I5" s="10"/>
      <c r="J5" s="35"/>
      <c r="K5" s="40"/>
      <c r="L5" s="117"/>
      <c r="P5"/>
    </row>
    <row r="6" spans="1:16" s="23" customFormat="1" ht="16.5" customHeight="1" thickTop="1" x14ac:dyDescent="0.2">
      <c r="A6" s="21" t="s">
        <v>57</v>
      </c>
      <c r="B6" s="212" t="s">
        <v>18</v>
      </c>
      <c r="C6" s="214" t="s">
        <v>19</v>
      </c>
      <c r="D6" s="22" t="s">
        <v>14</v>
      </c>
      <c r="E6" s="21" t="s">
        <v>12</v>
      </c>
      <c r="F6" s="219" t="s">
        <v>25</v>
      </c>
      <c r="G6" s="219" t="s">
        <v>26</v>
      </c>
      <c r="H6" s="206" t="s">
        <v>34</v>
      </c>
      <c r="I6" s="209" t="s">
        <v>35</v>
      </c>
      <c r="J6" s="216" t="s">
        <v>41</v>
      </c>
      <c r="K6" s="216" t="s">
        <v>40</v>
      </c>
      <c r="L6" s="127"/>
    </row>
    <row r="7" spans="1:16" s="23" customFormat="1" ht="16.5" customHeight="1" x14ac:dyDescent="0.2">
      <c r="A7" s="25" t="s">
        <v>58</v>
      </c>
      <c r="B7" s="213"/>
      <c r="C7" s="215"/>
      <c r="D7" s="24" t="s">
        <v>11</v>
      </c>
      <c r="E7" s="25" t="s">
        <v>13</v>
      </c>
      <c r="F7" s="220"/>
      <c r="G7" s="220"/>
      <c r="H7" s="207"/>
      <c r="I7" s="210"/>
      <c r="J7" s="217"/>
      <c r="K7" s="217"/>
      <c r="L7" s="128"/>
    </row>
    <row r="8" spans="1:16" s="23" customFormat="1" ht="16.5" customHeight="1" thickBot="1" x14ac:dyDescent="0.25">
      <c r="A8" s="189"/>
      <c r="B8" s="213"/>
      <c r="C8" s="215"/>
      <c r="D8" s="26" t="s">
        <v>2</v>
      </c>
      <c r="E8" s="130" t="s">
        <v>2</v>
      </c>
      <c r="F8" s="221"/>
      <c r="G8" s="221"/>
      <c r="H8" s="208"/>
      <c r="I8" s="211"/>
      <c r="J8" s="217"/>
      <c r="K8" s="218"/>
      <c r="L8" s="128"/>
    </row>
    <row r="9" spans="1:16" ht="16.5" thickTop="1" thickBot="1" x14ac:dyDescent="0.25">
      <c r="A9" s="190"/>
      <c r="B9" s="188"/>
      <c r="C9" s="187">
        <f>B9/1.55</f>
        <v>0</v>
      </c>
      <c r="D9" s="133">
        <f>0.843*((C9)^0.993)</f>
        <v>0</v>
      </c>
      <c r="E9" s="134"/>
      <c r="F9" s="131">
        <v>10</v>
      </c>
      <c r="G9" s="141" t="e">
        <f>IF((($J$9*$C$9)+($K$9*$E$9))/($E$9+$C$9)&lt;25,25,(($J$9*$C$9)+($K$9*$E$9))/($E$9+$C$9))</f>
        <v>#DIV/0!</v>
      </c>
      <c r="H9" s="27" t="e">
        <f>$E$9/($C$9+$E$9)</f>
        <v>#DIV/0!</v>
      </c>
      <c r="I9" s="34" t="e">
        <f>$E$9/($D$9+$E$9)</f>
        <v>#DIV/0!</v>
      </c>
      <c r="J9" s="136"/>
      <c r="K9" s="136"/>
      <c r="L9" s="118"/>
      <c r="P9"/>
    </row>
    <row r="10" spans="1:16" ht="16.5" thickTop="1" thickBot="1" x14ac:dyDescent="0.25">
      <c r="A10" s="177"/>
      <c r="B10" s="3"/>
      <c r="C10" s="8"/>
      <c r="D10" s="3"/>
      <c r="E10" s="132"/>
      <c r="F10" s="3"/>
      <c r="G10" s="142" t="s">
        <v>20</v>
      </c>
      <c r="H10" s="3"/>
      <c r="I10" s="3"/>
      <c r="J10" s="129"/>
      <c r="K10" s="135" t="s">
        <v>20</v>
      </c>
      <c r="L10" s="119"/>
      <c r="P10"/>
    </row>
    <row r="11" spans="1:16" ht="21.75" customHeight="1" thickTop="1" thickBot="1" x14ac:dyDescent="0.3">
      <c r="A11" s="254" t="s">
        <v>21</v>
      </c>
      <c r="B11" s="255"/>
      <c r="C11" s="255"/>
      <c r="D11" s="255"/>
      <c r="E11" s="255"/>
      <c r="F11" s="255"/>
      <c r="G11" s="255"/>
      <c r="H11" s="255"/>
      <c r="I11" s="3"/>
      <c r="J11" s="204" t="s">
        <v>23</v>
      </c>
      <c r="K11" s="205"/>
      <c r="L11" s="119"/>
      <c r="P11"/>
    </row>
    <row r="12" spans="1:16" ht="16.5" thickBot="1" x14ac:dyDescent="0.3">
      <c r="A12" s="44"/>
      <c r="B12" s="84">
        <v>2</v>
      </c>
      <c r="C12" s="85">
        <v>3</v>
      </c>
      <c r="D12" s="86">
        <v>4</v>
      </c>
      <c r="E12" s="84">
        <v>5</v>
      </c>
      <c r="F12" s="84">
        <v>6</v>
      </c>
      <c r="G12" s="87">
        <v>7</v>
      </c>
      <c r="H12" s="88">
        <v>8</v>
      </c>
      <c r="I12" s="3"/>
      <c r="J12" s="90">
        <v>9</v>
      </c>
      <c r="K12" s="91">
        <v>10</v>
      </c>
      <c r="L12" s="15"/>
      <c r="P12"/>
    </row>
    <row r="13" spans="1:16" ht="15.75" customHeight="1" x14ac:dyDescent="0.2">
      <c r="A13" s="252"/>
      <c r="B13" s="233" t="s">
        <v>27</v>
      </c>
      <c r="C13" s="234"/>
      <c r="D13" s="239" t="s">
        <v>16</v>
      </c>
      <c r="E13" s="241" t="s">
        <v>29</v>
      </c>
      <c r="F13" s="242"/>
      <c r="G13" s="198" t="s">
        <v>15</v>
      </c>
      <c r="H13" s="247"/>
      <c r="I13" s="3"/>
      <c r="J13" s="198" t="s">
        <v>28</v>
      </c>
      <c r="K13" s="199"/>
      <c r="L13" s="120"/>
      <c r="P13"/>
    </row>
    <row r="14" spans="1:16" ht="15" customHeight="1" x14ac:dyDescent="0.2">
      <c r="A14" s="253"/>
      <c r="B14" s="235"/>
      <c r="C14" s="236"/>
      <c r="D14" s="240"/>
      <c r="E14" s="243"/>
      <c r="F14" s="244"/>
      <c r="G14" s="248"/>
      <c r="H14" s="249"/>
      <c r="I14" s="3"/>
      <c r="J14" s="200"/>
      <c r="K14" s="201"/>
      <c r="L14" s="120"/>
      <c r="P14"/>
    </row>
    <row r="15" spans="1:16" x14ac:dyDescent="0.2">
      <c r="A15" s="253"/>
      <c r="B15" s="237"/>
      <c r="C15" s="238"/>
      <c r="D15" s="240"/>
      <c r="E15" s="245"/>
      <c r="F15" s="246"/>
      <c r="G15" s="250"/>
      <c r="H15" s="251"/>
      <c r="I15" s="3"/>
      <c r="J15" s="202"/>
      <c r="K15" s="203"/>
      <c r="L15" s="120"/>
      <c r="P15"/>
    </row>
    <row r="16" spans="1:16" ht="15.75" thickBot="1" x14ac:dyDescent="0.25">
      <c r="A16" s="253"/>
      <c r="B16" s="80" t="s">
        <v>3</v>
      </c>
      <c r="C16" s="81" t="s">
        <v>4</v>
      </c>
      <c r="D16" s="240"/>
      <c r="E16" s="61" t="s">
        <v>3</v>
      </c>
      <c r="F16" s="62" t="s">
        <v>4</v>
      </c>
      <c r="G16" s="19" t="s">
        <v>3</v>
      </c>
      <c r="H16" s="20" t="s">
        <v>4</v>
      </c>
      <c r="I16" s="3"/>
      <c r="J16" s="19" t="s">
        <v>3</v>
      </c>
      <c r="K16" s="20" t="s">
        <v>4</v>
      </c>
      <c r="L16" s="120"/>
      <c r="P16"/>
    </row>
    <row r="17" spans="1:16" ht="15.75" x14ac:dyDescent="0.25">
      <c r="A17" s="138" t="s">
        <v>30</v>
      </c>
      <c r="B17" s="49" t="s">
        <v>5</v>
      </c>
      <c r="C17" s="50" t="s">
        <v>5</v>
      </c>
      <c r="D17" s="240"/>
      <c r="E17" s="63" t="s">
        <v>5</v>
      </c>
      <c r="F17" s="64" t="s">
        <v>5</v>
      </c>
      <c r="G17" s="42" t="s">
        <v>5</v>
      </c>
      <c r="H17" s="43" t="s">
        <v>5</v>
      </c>
      <c r="I17" s="18"/>
      <c r="J17" s="42" t="s">
        <v>5</v>
      </c>
      <c r="K17" s="43" t="s">
        <v>5</v>
      </c>
      <c r="L17" s="120"/>
      <c r="P17"/>
    </row>
    <row r="18" spans="1:16" ht="15.75" x14ac:dyDescent="0.25">
      <c r="A18" s="155" t="s">
        <v>46</v>
      </c>
      <c r="B18" s="156">
        <v>150</v>
      </c>
      <c r="C18" s="157">
        <v>340</v>
      </c>
      <c r="D18" s="160">
        <v>1</v>
      </c>
      <c r="E18" s="161">
        <v>150</v>
      </c>
      <c r="F18" s="162">
        <v>340</v>
      </c>
      <c r="G18" s="163" t="e">
        <f t="shared" ref="G18:G24" si="0">((E18)*($C$9+$E$9))/$E$9</f>
        <v>#DIV/0!</v>
      </c>
      <c r="H18" s="89" t="e">
        <f>((F18)*($D$9+$E$9))/$E$9</f>
        <v>#DIV/0!</v>
      </c>
      <c r="I18" s="97"/>
      <c r="J18" s="163" t="e">
        <f>((E18/2)*($C$9+$E$9))/$E$9</f>
        <v>#DIV/0!</v>
      </c>
      <c r="K18" s="89" t="e">
        <f>((F18/2)*($D$9+$E$9))/$E$9</f>
        <v>#DIV/0!</v>
      </c>
      <c r="L18" s="120"/>
      <c r="P18"/>
    </row>
    <row r="19" spans="1:16" ht="15.75" x14ac:dyDescent="0.25">
      <c r="A19" s="155" t="s">
        <v>47</v>
      </c>
      <c r="B19" s="156">
        <v>10</v>
      </c>
      <c r="C19" s="157" t="s">
        <v>6</v>
      </c>
      <c r="D19" s="160">
        <v>1</v>
      </c>
      <c r="E19" s="161">
        <v>10</v>
      </c>
      <c r="F19" s="162" t="s">
        <v>6</v>
      </c>
      <c r="G19" s="163" t="e">
        <f>((E19)*(($A$9/1.55)+$E$9))/$E$9</f>
        <v>#DIV/0!</v>
      </c>
      <c r="H19" s="89" t="s">
        <v>6</v>
      </c>
      <c r="I19" s="97"/>
      <c r="J19" s="163" t="e">
        <f>((E19/2)*($C$9+$E$9))/$E$9</f>
        <v>#DIV/0!</v>
      </c>
      <c r="K19" s="89" t="s">
        <v>6</v>
      </c>
      <c r="L19" s="120"/>
      <c r="P19"/>
    </row>
    <row r="20" spans="1:16" ht="16.5" thickBot="1" x14ac:dyDescent="0.3">
      <c r="A20" s="153" t="s">
        <v>22</v>
      </c>
      <c r="B20" s="156">
        <v>6.5</v>
      </c>
      <c r="C20" s="157">
        <v>65</v>
      </c>
      <c r="D20" s="58">
        <v>1</v>
      </c>
      <c r="E20" s="65">
        <v>6.5</v>
      </c>
      <c r="F20" s="66">
        <v>65</v>
      </c>
      <c r="G20" s="163" t="e">
        <f t="shared" si="0"/>
        <v>#DIV/0!</v>
      </c>
      <c r="H20" s="89" t="e">
        <f>((F20)*($D$9+$E$9))/$E$9</f>
        <v>#DIV/0!</v>
      </c>
      <c r="I20" s="82"/>
      <c r="J20" s="163" t="e">
        <f>((E20/2)*($C$9+$E$9))/$E$9</f>
        <v>#DIV/0!</v>
      </c>
      <c r="K20" s="89" t="e">
        <f>((F20/2)*($D$9+$E$9))/$E$9</f>
        <v>#DIV/0!</v>
      </c>
      <c r="L20" s="121"/>
      <c r="P20"/>
    </row>
    <row r="21" spans="1:16" ht="16.5" thickTop="1" x14ac:dyDescent="0.25">
      <c r="A21" s="48" t="s">
        <v>33</v>
      </c>
      <c r="B21" s="125" t="e">
        <f>(EXP((0.7998*LN($G$9))-4.4451))*(1.101672-((LN($G$9)*(0.041838))))</f>
        <v>#DIV/0!</v>
      </c>
      <c r="C21" s="126" t="e">
        <f>EXP((0.9151*LN($G$9))-3.1485)*(1.136672-(LN($G$9)*(0.041838)))</f>
        <v>#DIV/0!</v>
      </c>
      <c r="D21" s="59">
        <f>1/(1+(0.000001*4000000*($F$9)^(1-1.1307)))</f>
        <v>0.25249557720918481</v>
      </c>
      <c r="E21" s="145" t="e">
        <f>B21/D21</f>
        <v>#DIV/0!</v>
      </c>
      <c r="F21" s="146" t="e">
        <f>C21/D21</f>
        <v>#DIV/0!</v>
      </c>
      <c r="G21" s="72" t="e">
        <f t="shared" si="0"/>
        <v>#DIV/0!</v>
      </c>
      <c r="H21" s="45" t="e">
        <f>((F21)*($D$9+$E$9))/$E$9</f>
        <v>#DIV/0!</v>
      </c>
      <c r="I21" s="83"/>
      <c r="J21" s="72" t="e">
        <f>((E21/2)*($C$9+$E$9))/$E$9</f>
        <v>#DIV/0!</v>
      </c>
      <c r="K21" s="45" t="e">
        <f>((F21/2)*($D$9+$E$9))/$E$9</f>
        <v>#DIV/0!</v>
      </c>
      <c r="L21" s="121"/>
      <c r="P21"/>
    </row>
    <row r="22" spans="1:16" ht="15.75" x14ac:dyDescent="0.25">
      <c r="A22" s="155" t="s">
        <v>48</v>
      </c>
      <c r="B22" s="165">
        <v>250000</v>
      </c>
      <c r="C22" s="164" t="s">
        <v>6</v>
      </c>
      <c r="D22" s="59">
        <v>1</v>
      </c>
      <c r="E22" s="166">
        <f>B22/D22</f>
        <v>250000</v>
      </c>
      <c r="F22" s="146" t="s">
        <v>6</v>
      </c>
      <c r="G22" s="76" t="e">
        <f t="shared" si="0"/>
        <v>#DIV/0!</v>
      </c>
      <c r="H22" s="45" t="s">
        <v>6</v>
      </c>
      <c r="I22" s="18"/>
      <c r="J22" s="72" t="e">
        <f>((E22/2)*($C$9+$E$9))/$E$9</f>
        <v>#DIV/0!</v>
      </c>
      <c r="K22" s="45" t="s">
        <v>6</v>
      </c>
      <c r="L22" s="121"/>
      <c r="P22"/>
    </row>
    <row r="23" spans="1:16" ht="15.75" x14ac:dyDescent="0.25">
      <c r="A23" s="139" t="s">
        <v>31</v>
      </c>
      <c r="B23" s="52" t="e">
        <f>(EXP((0.819*LN($G$9))+0.6848))*0.86</f>
        <v>#DIV/0!</v>
      </c>
      <c r="C23" s="53" t="e">
        <f>(EXP((0.819*LN($G$9))+3.7256))*0.316</f>
        <v>#DIV/0!</v>
      </c>
      <c r="D23" s="59">
        <f>1/(1+((3360000)*($F$9^(1-0.9304))*0.000001))</f>
        <v>0.20226449122363688</v>
      </c>
      <c r="E23" s="147" t="e">
        <f>B23/D23</f>
        <v>#DIV/0!</v>
      </c>
      <c r="F23" s="148" t="e">
        <f>C23/D23</f>
        <v>#DIV/0!</v>
      </c>
      <c r="G23" s="73" t="e">
        <f t="shared" si="0"/>
        <v>#DIV/0!</v>
      </c>
      <c r="H23" s="46" t="e">
        <f t="shared" ref="H23:H36" si="1">((F23)*($D$9+$E$9))/$E$9</f>
        <v>#DIV/0!</v>
      </c>
      <c r="I23" s="17"/>
      <c r="J23" s="73" t="e">
        <f t="shared" ref="J23:J36" si="2">((E23/2)*($C$9+$E$9))/$E$9</f>
        <v>#DIV/0!</v>
      </c>
      <c r="K23" s="46" t="e">
        <f t="shared" ref="K23:K38" si="3">((F23/2)*($D$9+$E$9))/$E$9</f>
        <v>#DIV/0!</v>
      </c>
      <c r="L23" s="121"/>
      <c r="P23"/>
    </row>
    <row r="24" spans="1:16" ht="15.75" x14ac:dyDescent="0.25">
      <c r="A24" s="153" t="s">
        <v>8</v>
      </c>
      <c r="B24" s="158">
        <v>11</v>
      </c>
      <c r="C24" s="159">
        <v>16</v>
      </c>
      <c r="D24" s="59">
        <v>1</v>
      </c>
      <c r="E24" s="68">
        <v>11</v>
      </c>
      <c r="F24" s="69">
        <v>16</v>
      </c>
      <c r="G24" s="73" t="e">
        <f t="shared" si="0"/>
        <v>#DIV/0!</v>
      </c>
      <c r="H24" s="46" t="e">
        <f t="shared" si="1"/>
        <v>#DIV/0!</v>
      </c>
      <c r="I24" s="17"/>
      <c r="J24" s="73" t="e">
        <f t="shared" si="2"/>
        <v>#DIV/0!</v>
      </c>
      <c r="K24" s="46" t="e">
        <f t="shared" si="3"/>
        <v>#DIV/0!</v>
      </c>
      <c r="P24"/>
    </row>
    <row r="25" spans="1:16" ht="15.75" x14ac:dyDescent="0.25">
      <c r="A25" s="153" t="s">
        <v>9</v>
      </c>
      <c r="B25" s="173" t="s">
        <v>6</v>
      </c>
      <c r="C25" s="174" t="s">
        <v>6</v>
      </c>
      <c r="D25" s="59" t="s">
        <v>6</v>
      </c>
      <c r="E25" s="70" t="s">
        <v>6</v>
      </c>
      <c r="F25" s="71" t="s">
        <v>6</v>
      </c>
      <c r="G25" s="74" t="s">
        <v>6</v>
      </c>
      <c r="H25" s="46" t="s">
        <v>6</v>
      </c>
      <c r="I25" s="7"/>
      <c r="J25" s="74" t="s">
        <v>6</v>
      </c>
      <c r="K25" s="46" t="s">
        <v>6</v>
      </c>
      <c r="L25" s="120"/>
      <c r="P25"/>
    </row>
    <row r="26" spans="1:16" ht="15.75" x14ac:dyDescent="0.25">
      <c r="A26" s="151" t="s">
        <v>42</v>
      </c>
      <c r="B26" s="54" t="e">
        <f>(EXP((0.8545*LN($G$9))-1.702))*0.96</f>
        <v>#DIV/0!</v>
      </c>
      <c r="C26" s="55" t="e">
        <f>(EXP((0.9422*LN($G$9))-1.7))*0.96</f>
        <v>#DIV/0!</v>
      </c>
      <c r="D26" s="59">
        <f>1/(1+((1040000)*($F$9^(1-0.7436))*0.000001))</f>
        <v>0.34760044138413848</v>
      </c>
      <c r="E26" s="145" t="e">
        <f t="shared" ref="E26:E34" si="4">B26/D26</f>
        <v>#DIV/0!</v>
      </c>
      <c r="F26" s="146" t="e">
        <f>C26/D26</f>
        <v>#DIV/0!</v>
      </c>
      <c r="G26" s="72" t="e">
        <f t="shared" ref="G26:G36" si="5">((E26)*($C$9+$E$9))/$E$9</f>
        <v>#DIV/0!</v>
      </c>
      <c r="H26" s="45" t="e">
        <f t="shared" si="1"/>
        <v>#DIV/0!</v>
      </c>
      <c r="I26" s="16"/>
      <c r="J26" s="72" t="e">
        <f t="shared" si="2"/>
        <v>#DIV/0!</v>
      </c>
      <c r="K26" s="45" t="e">
        <f t="shared" si="3"/>
        <v>#DIV/0!</v>
      </c>
      <c r="L26" s="120"/>
      <c r="P26"/>
    </row>
    <row r="27" spans="1:16" ht="15.75" x14ac:dyDescent="0.25">
      <c r="A27" s="155" t="s">
        <v>49</v>
      </c>
      <c r="B27" s="167">
        <v>5</v>
      </c>
      <c r="C27" s="168">
        <v>22</v>
      </c>
      <c r="D27" s="59">
        <v>1</v>
      </c>
      <c r="E27" s="145">
        <f t="shared" si="4"/>
        <v>5</v>
      </c>
      <c r="F27" s="146">
        <f>C27/D27</f>
        <v>22</v>
      </c>
      <c r="G27" s="72" t="e">
        <f t="shared" si="5"/>
        <v>#DIV/0!</v>
      </c>
      <c r="H27" s="45" t="e">
        <f t="shared" ref="H27" si="6">((F27)*($D$9+$E$9))/$E$9</f>
        <v>#DIV/0!</v>
      </c>
      <c r="I27" s="16"/>
      <c r="J27" s="72" t="e">
        <f t="shared" ref="J27:J28" si="7">((E27/2)*($C$9+$E$9))/$E$9</f>
        <v>#DIV/0!</v>
      </c>
      <c r="K27" s="45" t="e">
        <f t="shared" ref="K27" si="8">((F27/2)*($D$9+$E$9))/$E$9</f>
        <v>#DIV/0!</v>
      </c>
      <c r="L27" s="120"/>
      <c r="P27"/>
    </row>
    <row r="28" spans="1:16" ht="15.75" x14ac:dyDescent="0.25">
      <c r="A28" s="155" t="s">
        <v>51</v>
      </c>
      <c r="B28" s="167">
        <v>1800</v>
      </c>
      <c r="C28" s="55" t="s">
        <v>6</v>
      </c>
      <c r="D28" s="59">
        <v>1</v>
      </c>
      <c r="E28" s="191">
        <f t="shared" si="4"/>
        <v>1800</v>
      </c>
      <c r="F28" s="146" t="s">
        <v>6</v>
      </c>
      <c r="G28" s="72" t="e">
        <f t="shared" si="5"/>
        <v>#DIV/0!</v>
      </c>
      <c r="H28" s="45" t="s">
        <v>6</v>
      </c>
      <c r="I28" s="16"/>
      <c r="J28" s="72" t="e">
        <f t="shared" si="7"/>
        <v>#DIV/0!</v>
      </c>
      <c r="K28" s="45" t="s">
        <v>6</v>
      </c>
      <c r="L28" s="120"/>
      <c r="P28"/>
    </row>
    <row r="29" spans="1:16" ht="15.75" x14ac:dyDescent="0.25">
      <c r="A29" s="48" t="s">
        <v>32</v>
      </c>
      <c r="B29" s="51" t="e">
        <f>(EXP((1.273*LN($G$9))-4.705))*(1.46203-((LN($G$9))*(0.145712)))</f>
        <v>#DIV/0!</v>
      </c>
      <c r="C29" s="53" t="e">
        <f>EXP((1.273*LN($G$9))-1.46)*(1.46203-((LN($G$9))*(0.145712)))</f>
        <v>#DIV/0!</v>
      </c>
      <c r="D29" s="59">
        <f>1/(1+((2800000)*($F$9^(1-0.8))*0.000001))</f>
        <v>0.18390125003894109</v>
      </c>
      <c r="E29" s="145" t="e">
        <f t="shared" si="4"/>
        <v>#DIV/0!</v>
      </c>
      <c r="F29" s="146" t="e">
        <f>C29/D29</f>
        <v>#DIV/0!</v>
      </c>
      <c r="G29" s="75" t="e">
        <f t="shared" si="5"/>
        <v>#DIV/0!</v>
      </c>
      <c r="H29" s="45" t="e">
        <f t="shared" si="1"/>
        <v>#DIV/0!</v>
      </c>
      <c r="I29" s="16"/>
      <c r="J29" s="75" t="e">
        <f t="shared" si="2"/>
        <v>#DIV/0!</v>
      </c>
      <c r="K29" s="45" t="e">
        <f t="shared" si="3"/>
        <v>#DIV/0!</v>
      </c>
      <c r="L29" s="121"/>
      <c r="P29"/>
    </row>
    <row r="30" spans="1:16" ht="15.75" x14ac:dyDescent="0.25">
      <c r="A30" s="155" t="s">
        <v>52</v>
      </c>
      <c r="B30" s="172">
        <v>1.2E-2</v>
      </c>
      <c r="C30" s="53" t="s">
        <v>6</v>
      </c>
      <c r="D30" s="59">
        <v>1</v>
      </c>
      <c r="E30" s="169">
        <f t="shared" si="4"/>
        <v>1.2E-2</v>
      </c>
      <c r="F30" s="146" t="s">
        <v>6</v>
      </c>
      <c r="G30" s="170" t="e">
        <f t="shared" si="5"/>
        <v>#DIV/0!</v>
      </c>
      <c r="H30" s="45" t="s">
        <v>6</v>
      </c>
      <c r="I30" s="16"/>
      <c r="J30" s="171" t="e">
        <f t="shared" si="2"/>
        <v>#DIV/0!</v>
      </c>
      <c r="K30" s="45" t="s">
        <v>6</v>
      </c>
      <c r="L30" s="15"/>
      <c r="P30"/>
    </row>
    <row r="31" spans="1:16" ht="15.75" x14ac:dyDescent="0.25">
      <c r="A31" s="155" t="s">
        <v>53</v>
      </c>
      <c r="B31" s="154">
        <v>160</v>
      </c>
      <c r="C31" s="53" t="s">
        <v>6</v>
      </c>
      <c r="D31" s="59">
        <v>1</v>
      </c>
      <c r="E31" s="145">
        <f t="shared" si="4"/>
        <v>160</v>
      </c>
      <c r="F31" s="146" t="s">
        <v>6</v>
      </c>
      <c r="G31" s="75" t="e">
        <f t="shared" si="5"/>
        <v>#DIV/0!</v>
      </c>
      <c r="H31" s="45" t="s">
        <v>6</v>
      </c>
      <c r="I31" s="16"/>
      <c r="J31" s="75" t="e">
        <f t="shared" si="2"/>
        <v>#DIV/0!</v>
      </c>
      <c r="K31" s="45" t="s">
        <v>6</v>
      </c>
      <c r="L31" s="15"/>
      <c r="P31"/>
    </row>
    <row r="32" spans="1:16" ht="15.75" x14ac:dyDescent="0.25">
      <c r="A32" s="48" t="s">
        <v>36</v>
      </c>
      <c r="B32" s="52" t="e">
        <f>(EXP((0.846*LN($G$9))+0.0584))*0.997</f>
        <v>#DIV/0!</v>
      </c>
      <c r="C32" s="53" t="e">
        <f>EXP((0.846*LN($G$9))+2.255)*0.998</f>
        <v>#DIV/0!</v>
      </c>
      <c r="D32" s="59">
        <f>1/(1+((490000)*($F$9^(1-0.5719))*0.000001))</f>
        <v>0.43232123555859853</v>
      </c>
      <c r="E32" s="145" t="e">
        <f t="shared" si="4"/>
        <v>#DIV/0!</v>
      </c>
      <c r="F32" s="146" t="e">
        <f>C32/D32</f>
        <v>#DIV/0!</v>
      </c>
      <c r="G32" s="76" t="e">
        <f t="shared" si="5"/>
        <v>#DIV/0!</v>
      </c>
      <c r="H32" s="45" t="e">
        <f t="shared" si="1"/>
        <v>#DIV/0!</v>
      </c>
      <c r="I32" s="17"/>
      <c r="J32" s="76" t="e">
        <f t="shared" si="2"/>
        <v>#DIV/0!</v>
      </c>
      <c r="K32" s="45" t="e">
        <f t="shared" si="3"/>
        <v>#DIV/0!</v>
      </c>
      <c r="P32"/>
    </row>
    <row r="33" spans="1:16" ht="15.75" x14ac:dyDescent="0.25">
      <c r="A33" s="155" t="s">
        <v>54</v>
      </c>
      <c r="B33" s="158">
        <v>25</v>
      </c>
      <c r="C33" s="53" t="s">
        <v>6</v>
      </c>
      <c r="D33" s="59">
        <v>1</v>
      </c>
      <c r="E33" s="145">
        <f t="shared" si="4"/>
        <v>25</v>
      </c>
      <c r="F33" s="146" t="s">
        <v>6</v>
      </c>
      <c r="G33" s="76" t="e">
        <f t="shared" si="5"/>
        <v>#DIV/0!</v>
      </c>
      <c r="H33" s="45" t="s">
        <v>6</v>
      </c>
      <c r="I33" s="97"/>
      <c r="J33" s="76" t="e">
        <f t="shared" si="2"/>
        <v>#DIV/0!</v>
      </c>
      <c r="K33" s="45" t="s">
        <v>6</v>
      </c>
      <c r="P33"/>
    </row>
    <row r="34" spans="1:16" ht="15.75" x14ac:dyDescent="0.25">
      <c r="A34" s="155" t="s">
        <v>50</v>
      </c>
      <c r="B34" s="158">
        <v>5</v>
      </c>
      <c r="C34" s="159">
        <v>56</v>
      </c>
      <c r="D34" s="59">
        <v>1</v>
      </c>
      <c r="E34" s="145">
        <f t="shared" si="4"/>
        <v>5</v>
      </c>
      <c r="F34" s="146">
        <f>C34/D34</f>
        <v>56</v>
      </c>
      <c r="G34" s="76" t="e">
        <f t="shared" si="5"/>
        <v>#DIV/0!</v>
      </c>
      <c r="H34" s="45" t="e">
        <f t="shared" ref="H34" si="9">((F34)*($D$9+$E$9))/$E$9</f>
        <v>#DIV/0!</v>
      </c>
      <c r="I34" s="97"/>
      <c r="J34" s="76" t="e">
        <f t="shared" ref="J34" si="10">((E34/2)*($C$9+$E$9))/$E$9</f>
        <v>#DIV/0!</v>
      </c>
      <c r="K34" s="45" t="e">
        <f t="shared" ref="K34" si="11">((F34/2)*($D$9+$E$9))/$E$9</f>
        <v>#DIV/0!</v>
      </c>
      <c r="P34"/>
    </row>
    <row r="35" spans="1:16" ht="15.75" x14ac:dyDescent="0.25">
      <c r="A35" s="155" t="s">
        <v>43</v>
      </c>
      <c r="B35" s="154">
        <v>0.06</v>
      </c>
      <c r="C35" s="140" t="e">
        <f>EXP((1.72*LN($G$9))-6.59)*0.85</f>
        <v>#DIV/0!</v>
      </c>
      <c r="D35" s="59">
        <v>1</v>
      </c>
      <c r="E35" s="67">
        <v>0.06</v>
      </c>
      <c r="F35" s="146" t="e">
        <f>C35/D35</f>
        <v>#DIV/0!</v>
      </c>
      <c r="G35" s="75" t="e">
        <f t="shared" si="5"/>
        <v>#DIV/0!</v>
      </c>
      <c r="H35" s="45" t="e">
        <f t="shared" si="1"/>
        <v>#DIV/0!</v>
      </c>
      <c r="I35" s="7"/>
      <c r="J35" s="75" t="e">
        <f t="shared" si="2"/>
        <v>#DIV/0!</v>
      </c>
      <c r="K35" s="45" t="e">
        <f t="shared" si="3"/>
        <v>#DIV/0!</v>
      </c>
      <c r="L35" s="121"/>
      <c r="P35"/>
    </row>
    <row r="36" spans="1:16" ht="16.5" thickBot="1" x14ac:dyDescent="0.3">
      <c r="A36" s="152" t="s">
        <v>44</v>
      </c>
      <c r="B36" s="56" t="e">
        <f>(EXP((0.8473*LN($G$9))+0.884))*0.986</f>
        <v>#DIV/0!</v>
      </c>
      <c r="C36" s="57" t="e">
        <f>(EXP((0.8473*LN($G$9))+0.884))*0.978</f>
        <v>#DIV/0!</v>
      </c>
      <c r="D36" s="60">
        <f>1/(1+((1250000)*($F$9^(1-0.7038))*0.000001))</f>
        <v>0.28798937317506229</v>
      </c>
      <c r="E36" s="149" t="e">
        <f>B36/D36</f>
        <v>#DIV/0!</v>
      </c>
      <c r="F36" s="150" t="e">
        <f>C36/D36</f>
        <v>#DIV/0!</v>
      </c>
      <c r="G36" s="77" t="e">
        <f t="shared" si="5"/>
        <v>#DIV/0!</v>
      </c>
      <c r="H36" s="47" t="e">
        <f t="shared" si="1"/>
        <v>#DIV/0!</v>
      </c>
      <c r="I36" s="16"/>
      <c r="J36" s="77" t="e">
        <f t="shared" si="2"/>
        <v>#DIV/0!</v>
      </c>
      <c r="K36" s="47" t="e">
        <f t="shared" si="3"/>
        <v>#DIV/0!</v>
      </c>
      <c r="L36" s="121"/>
      <c r="P36"/>
    </row>
    <row r="37" spans="1:16" ht="15.75" x14ac:dyDescent="0.25">
      <c r="A37" s="11"/>
      <c r="B37" s="12"/>
      <c r="C37" s="109"/>
      <c r="D37" s="110"/>
      <c r="E37" s="137"/>
      <c r="F37" s="137"/>
      <c r="G37" s="14"/>
      <c r="H37" s="13"/>
      <c r="I37" s="112"/>
      <c r="J37" s="114" t="s">
        <v>20</v>
      </c>
      <c r="K37" s="89" t="s">
        <v>20</v>
      </c>
      <c r="L37" s="41"/>
      <c r="P37"/>
    </row>
    <row r="38" spans="1:16" ht="15.75" x14ac:dyDescent="0.25">
      <c r="A38" s="99" t="s">
        <v>24</v>
      </c>
      <c r="B38" s="100" t="e">
        <f>(EXP((0.7998*LN($G$9))-4.4451))*(1.101672-((LN($G$9)*(0.041838))))</f>
        <v>#DIV/0!</v>
      </c>
      <c r="C38" s="101">
        <v>0.51</v>
      </c>
      <c r="D38" s="102">
        <f>1/(1+(0.000001*4000000*($F$9)^(1-1.1307)))</f>
        <v>0.25249557720918481</v>
      </c>
      <c r="E38" s="103" t="e">
        <f>B38/D38</f>
        <v>#DIV/0!</v>
      </c>
      <c r="F38" s="104">
        <f>C38/D38</f>
        <v>2.0198373596757331</v>
      </c>
      <c r="G38" s="105" t="e">
        <f>((E38)*($C$9+$E$9))/$E$9</f>
        <v>#DIV/0!</v>
      </c>
      <c r="H38" s="106" t="e">
        <f>((F38)*($D$9+$E$9))/$E$9</f>
        <v>#DIV/0!</v>
      </c>
      <c r="I38" s="18"/>
      <c r="J38" s="113" t="e">
        <f>((E38/2)*($C$9+$E$9))/$E$9</f>
        <v>#DIV/0!</v>
      </c>
      <c r="K38" s="107" t="e">
        <f t="shared" si="3"/>
        <v>#DIV/0!</v>
      </c>
      <c r="L38" s="122"/>
      <c r="P38"/>
    </row>
    <row r="39" spans="1:16" ht="16.5" thickBot="1" x14ac:dyDescent="0.3">
      <c r="A39" s="92"/>
      <c r="B39" s="93"/>
      <c r="C39" s="108"/>
      <c r="D39" s="111"/>
      <c r="E39" s="94"/>
      <c r="F39" s="94"/>
      <c r="G39" s="95"/>
      <c r="H39" s="96"/>
      <c r="I39" s="97"/>
      <c r="J39" s="95"/>
      <c r="K39" s="98"/>
      <c r="L39" s="118"/>
      <c r="P39"/>
    </row>
    <row r="40" spans="1:16" ht="17.25" thickTop="1" thickBot="1" x14ac:dyDescent="0.3">
      <c r="A40" s="33" t="s">
        <v>17</v>
      </c>
      <c r="B40" s="31"/>
      <c r="C40" s="31"/>
      <c r="D40" s="31"/>
      <c r="E40" s="31"/>
      <c r="F40" s="31"/>
      <c r="G40" s="31"/>
      <c r="H40" s="31"/>
      <c r="I40" s="37"/>
      <c r="J40" s="36"/>
      <c r="K40" s="35"/>
      <c r="L40" s="119"/>
      <c r="P40"/>
    </row>
    <row r="41" spans="1:16" ht="7.5" customHeight="1" thickTop="1" thickBot="1" x14ac:dyDescent="0.3">
      <c r="A41" s="178"/>
      <c r="B41" s="31"/>
      <c r="C41" s="31"/>
      <c r="D41" s="31"/>
      <c r="E41" s="31"/>
      <c r="F41" s="31"/>
      <c r="G41" s="31"/>
      <c r="H41" s="31"/>
      <c r="I41" s="186"/>
      <c r="J41" s="36"/>
      <c r="K41" s="35"/>
      <c r="L41" s="123"/>
      <c r="P41"/>
    </row>
    <row r="42" spans="1:16" ht="9" customHeight="1" thickTop="1" thickBot="1" x14ac:dyDescent="0.3">
      <c r="A42" s="222" t="s">
        <v>55</v>
      </c>
      <c r="B42" s="222"/>
      <c r="C42" s="222"/>
      <c r="D42" s="222"/>
      <c r="E42" s="222"/>
      <c r="F42" s="222"/>
      <c r="G42" s="222"/>
      <c r="H42" s="222"/>
      <c r="I42" s="38"/>
      <c r="J42" s="36"/>
      <c r="K42" s="35"/>
      <c r="L42" s="123"/>
      <c r="P42"/>
    </row>
    <row r="43" spans="1:16" ht="17.25" thickTop="1" thickBot="1" x14ac:dyDescent="0.3">
      <c r="A43" s="223"/>
      <c r="B43" s="223"/>
      <c r="C43" s="223"/>
      <c r="D43" s="223"/>
      <c r="E43" s="223"/>
      <c r="F43" s="223"/>
      <c r="G43" s="223"/>
      <c r="H43" s="223"/>
      <c r="I43" s="32"/>
      <c r="J43" s="36"/>
      <c r="K43" s="35"/>
      <c r="L43" s="119"/>
    </row>
    <row r="44" spans="1:16" ht="25.5" customHeight="1" thickTop="1" thickBot="1" x14ac:dyDescent="0.3">
      <c r="A44" s="224"/>
      <c r="B44" s="224"/>
      <c r="C44" s="224"/>
      <c r="D44" s="224"/>
      <c r="E44" s="224"/>
      <c r="F44" s="224"/>
      <c r="G44" s="224"/>
      <c r="H44" s="224"/>
      <c r="I44" s="32"/>
      <c r="J44" s="36"/>
      <c r="K44" s="35"/>
      <c r="L44" s="119"/>
    </row>
    <row r="45" spans="1:16" ht="9.75" customHeight="1" thickTop="1" thickBot="1" x14ac:dyDescent="0.3">
      <c r="A45" s="179"/>
      <c r="B45" s="179"/>
      <c r="C45" s="179"/>
      <c r="D45" s="179"/>
      <c r="E45" s="180"/>
      <c r="F45" s="180"/>
      <c r="G45" s="180"/>
      <c r="H45" s="180"/>
      <c r="I45" s="32"/>
      <c r="J45" s="36"/>
      <c r="K45" s="35"/>
      <c r="L45" s="119"/>
    </row>
    <row r="46" spans="1:16" ht="16.5" customHeight="1" thickTop="1" thickBot="1" x14ac:dyDescent="0.25">
      <c r="A46" s="181" t="s">
        <v>38</v>
      </c>
      <c r="B46" s="182"/>
      <c r="C46" s="182"/>
      <c r="D46" s="182"/>
      <c r="E46" s="180"/>
      <c r="F46" s="180"/>
      <c r="G46" s="180"/>
      <c r="H46" s="180"/>
      <c r="I46" s="39"/>
      <c r="J46" s="35"/>
      <c r="K46" s="35"/>
      <c r="L46" s="119"/>
    </row>
    <row r="47" spans="1:16" ht="7.5" customHeight="1" thickTop="1" thickBot="1" x14ac:dyDescent="0.25">
      <c r="A47" s="183"/>
      <c r="B47" s="183"/>
      <c r="C47" s="183"/>
      <c r="D47" s="183"/>
      <c r="E47" s="180"/>
      <c r="F47" s="180"/>
      <c r="G47" s="180"/>
      <c r="H47" s="180"/>
      <c r="I47" s="39"/>
      <c r="J47" s="35"/>
      <c r="K47" s="35"/>
    </row>
    <row r="48" spans="1:16" ht="16.5" thickTop="1" thickBot="1" x14ac:dyDescent="0.25">
      <c r="A48" s="192" t="s">
        <v>37</v>
      </c>
      <c r="B48" s="192"/>
      <c r="C48" s="192"/>
      <c r="D48" s="192"/>
      <c r="E48" s="192"/>
      <c r="F48" s="192"/>
      <c r="G48" s="192"/>
      <c r="H48" s="193"/>
      <c r="I48" s="39"/>
      <c r="J48" s="35"/>
      <c r="K48" s="35"/>
      <c r="L48" s="123"/>
    </row>
    <row r="49" spans="1:12" ht="15.75" thickTop="1" x14ac:dyDescent="0.2">
      <c r="A49" s="194"/>
      <c r="B49" s="194"/>
      <c r="C49" s="194"/>
      <c r="D49" s="194"/>
      <c r="E49" s="194"/>
      <c r="F49" s="194"/>
      <c r="G49" s="194"/>
      <c r="H49" s="195"/>
      <c r="L49" s="124"/>
    </row>
    <row r="50" spans="1:12" ht="15.75" thickBot="1" x14ac:dyDescent="0.25">
      <c r="A50" s="196"/>
      <c r="B50" s="196"/>
      <c r="C50" s="196"/>
      <c r="D50" s="196"/>
      <c r="E50" s="196"/>
      <c r="F50" s="196"/>
      <c r="G50" s="196"/>
      <c r="H50" s="197"/>
    </row>
    <row r="51" spans="1:12" ht="9" customHeight="1" thickTop="1" thickBot="1" x14ac:dyDescent="0.25">
      <c r="A51" s="175"/>
      <c r="B51" s="175"/>
      <c r="C51" s="175"/>
      <c r="D51" s="175"/>
      <c r="E51" s="175"/>
      <c r="F51" s="175"/>
      <c r="G51" s="175"/>
      <c r="H51" s="176"/>
    </row>
    <row r="52" spans="1:12" ht="17.25" thickTop="1" thickBot="1" x14ac:dyDescent="0.3">
      <c r="A52" s="36" t="s">
        <v>56</v>
      </c>
      <c r="B52" s="36"/>
      <c r="C52" s="36"/>
      <c r="D52" s="36"/>
      <c r="E52" s="36"/>
      <c r="F52" s="36"/>
      <c r="G52" s="36"/>
      <c r="H52" s="36"/>
    </row>
    <row r="53" spans="1:12" ht="7.5" customHeight="1" thickTop="1" x14ac:dyDescent="0.25">
      <c r="A53" s="184"/>
      <c r="B53" s="184"/>
      <c r="C53" s="184"/>
      <c r="D53" s="184"/>
      <c r="E53" s="184"/>
      <c r="F53" s="184"/>
      <c r="G53" s="184"/>
      <c r="H53" s="184"/>
    </row>
    <row r="54" spans="1:12" ht="15.75" x14ac:dyDescent="0.25">
      <c r="A54" s="185" t="s">
        <v>39</v>
      </c>
      <c r="B54" s="185"/>
      <c r="C54" s="185"/>
      <c r="D54" s="185"/>
      <c r="E54" s="185"/>
      <c r="F54" s="185"/>
      <c r="G54" s="185"/>
      <c r="H54" s="185"/>
    </row>
  </sheetData>
  <mergeCells count="20">
    <mergeCell ref="A4:B4"/>
    <mergeCell ref="A1:I2"/>
    <mergeCell ref="B13:C15"/>
    <mergeCell ref="D13:D17"/>
    <mergeCell ref="E13:F15"/>
    <mergeCell ref="G13:H15"/>
    <mergeCell ref="A13:A16"/>
    <mergeCell ref="A11:H11"/>
    <mergeCell ref="A48:H50"/>
    <mergeCell ref="J13:K15"/>
    <mergeCell ref="J11:K11"/>
    <mergeCell ref="H6:H8"/>
    <mergeCell ref="I6:I8"/>
    <mergeCell ref="B6:B8"/>
    <mergeCell ref="C6:C8"/>
    <mergeCell ref="J6:J8"/>
    <mergeCell ref="K6:K8"/>
    <mergeCell ref="F6:F8"/>
    <mergeCell ref="G6:G8"/>
    <mergeCell ref="A42:H44"/>
  </mergeCells>
  <phoneticPr fontId="0" type="noConversion"/>
  <pageMargins left="0.5" right="0.25" top="0.25" bottom="0.25"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 workbookViewId="0"/>
  </sheetViews>
  <sheetFormatPr defaultRowHeight="15" x14ac:dyDescent="0.2"/>
  <sheetData/>
  <phoneticPr fontId="0" type="noConversion"/>
  <printOptions gridLines="1" gridLinesSet="0"/>
  <pageMargins left="0.75" right="0.75" top="1" bottom="1" header="0.5" footer="0.5"/>
  <headerFooter alignWithMargins="0">
    <oddHeader>&amp;A</oddHeader>
    <oddFooter>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Option 1</vt:lpstr>
      <vt:lpstr>Sheet12</vt:lpstr>
      <vt:lpstr>Sheet15</vt:lpstr>
      <vt:lpstr>Sheet16</vt:lpstr>
      <vt:lpstr>'Option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 ANN QUALLS</dc:creator>
  <cp:lastModifiedBy>Deborah Gore,</cp:lastModifiedBy>
  <cp:lastPrinted>2017-01-10T15:32:30Z</cp:lastPrinted>
  <dcterms:created xsi:type="dcterms:W3CDTF">2000-05-19T17:54:00Z</dcterms:created>
  <dcterms:modified xsi:type="dcterms:W3CDTF">2017-04-06T17:36:42Z</dcterms:modified>
</cp:coreProperties>
</file>