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Y:\Water Resources Development Grant\Admin\Reimbursements\Tracking Sheets\2024\"/>
    </mc:Choice>
  </mc:AlternateContent>
  <xr:revisionPtr revIDLastSave="0" documentId="13_ncr:1_{4A18EB00-9CBB-411C-A311-56F64FD48AB9}" xr6:coauthVersionLast="47" xr6:coauthVersionMax="47" xr10:uidLastSave="{00000000-0000-0000-0000-000000000000}"/>
  <bookViews>
    <workbookView xWindow="-108" yWindow="-108" windowWidth="23256" windowHeight="12576" xr2:uid="{00000000-000D-0000-FFFF-FFFF00000000}"/>
  </bookViews>
  <sheets>
    <sheet name="Non-Federal" sheetId="2" r:id="rId1"/>
    <sheet name="Federal" sheetId="1" r:id="rId2"/>
    <sheet name="NRCS-EQIP" sheetId="4" r:id="rId3"/>
    <sheet name="VLookup" sheetId="6" state="hidden" r:id="rId4"/>
    <sheet name="Updates from 6-18-24 Version" sheetId="7" r:id="rId5"/>
    <sheet name="Pull Downs" sheetId="5" state="hidden" r:id="rId6"/>
  </sheets>
  <definedNames>
    <definedName name="_xlnm.Print_Area" localSheetId="1">Federal!$A$1:$AL$83</definedName>
    <definedName name="_xlnm.Print_Area" localSheetId="0">'Non-Federal'!$A$1:$AK$81</definedName>
    <definedName name="_xlnm.Print_Area" localSheetId="2">'NRCS-EQIP'!$A$1:$AL$86</definedName>
    <definedName name="_xlnm.Print_Area" localSheetId="4">'Updates from 6-18-24 Version'!$C$1:$E$8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1" i="1" l="1"/>
  <c r="W60" i="1"/>
  <c r="D13" i="4"/>
  <c r="F13" i="4"/>
  <c r="G13" i="4"/>
  <c r="H13" i="4"/>
  <c r="I13" i="4"/>
  <c r="J13" i="4"/>
  <c r="L13" i="4"/>
  <c r="M13" i="4"/>
  <c r="N13" i="4"/>
  <c r="O13" i="4"/>
  <c r="P13" i="4"/>
  <c r="Q13" i="4"/>
  <c r="C81" i="2" l="1"/>
  <c r="C83" i="1"/>
  <c r="F86" i="4"/>
  <c r="I28" i="2"/>
  <c r="I19" i="2"/>
  <c r="U56" i="4"/>
  <c r="O56" i="4"/>
  <c r="I56" i="4"/>
  <c r="L19" i="2"/>
  <c r="L13" i="2"/>
  <c r="L25" i="1" l="1"/>
  <c r="L19" i="1"/>
  <c r="L13" i="1"/>
  <c r="V57" i="2" l="1"/>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AB58" i="1"/>
  <c r="AB57" i="1"/>
  <c r="AB56" i="1"/>
  <c r="AB55" i="1"/>
  <c r="AB54" i="1"/>
  <c r="AB53" i="1"/>
  <c r="AB52" i="1"/>
  <c r="AB51" i="1"/>
  <c r="AB50" i="1"/>
  <c r="AB49" i="1"/>
  <c r="AB48" i="1"/>
  <c r="AB47" i="1"/>
  <c r="AB46" i="1"/>
  <c r="AB45" i="1"/>
  <c r="AB44" i="1"/>
  <c r="AB43" i="1"/>
  <c r="AB42" i="1"/>
  <c r="AB41" i="1"/>
  <c r="AB40" i="1"/>
  <c r="AB39" i="1"/>
  <c r="AB38" i="1"/>
  <c r="AB37" i="1"/>
  <c r="AB36" i="1"/>
  <c r="AB35" i="1"/>
  <c r="AB34" i="1"/>
  <c r="V58" i="1"/>
  <c r="V57" i="1"/>
  <c r="V56" i="1"/>
  <c r="V55" i="1"/>
  <c r="V54" i="1"/>
  <c r="V53" i="1"/>
  <c r="V52" i="1"/>
  <c r="V51" i="1"/>
  <c r="V50" i="1"/>
  <c r="V49" i="1"/>
  <c r="V48" i="1"/>
  <c r="V47" i="1"/>
  <c r="V46" i="1"/>
  <c r="V45" i="1"/>
  <c r="V44" i="1"/>
  <c r="V43" i="1"/>
  <c r="V42" i="1"/>
  <c r="V41" i="1"/>
  <c r="V40" i="1"/>
  <c r="V39" i="1"/>
  <c r="V38" i="1"/>
  <c r="V37" i="1"/>
  <c r="V36" i="1"/>
  <c r="V35" i="1"/>
  <c r="V34" i="1"/>
  <c r="P58" i="1"/>
  <c r="P57" i="1"/>
  <c r="P56" i="1"/>
  <c r="P55" i="1"/>
  <c r="P54" i="1"/>
  <c r="P53" i="1"/>
  <c r="P52" i="1"/>
  <c r="P51" i="1"/>
  <c r="P50" i="1"/>
  <c r="P49" i="1"/>
  <c r="P48" i="1"/>
  <c r="P47" i="1"/>
  <c r="P46" i="1"/>
  <c r="P45" i="1"/>
  <c r="P44" i="1"/>
  <c r="P43" i="1"/>
  <c r="P42" i="1"/>
  <c r="P41" i="1"/>
  <c r="P40" i="1"/>
  <c r="P39" i="1"/>
  <c r="P38" i="1"/>
  <c r="P37" i="1"/>
  <c r="P36" i="1"/>
  <c r="P35" i="1"/>
  <c r="P34" i="1"/>
  <c r="I58" i="1"/>
  <c r="I57" i="1"/>
  <c r="I56" i="1"/>
  <c r="I55" i="1"/>
  <c r="I54" i="1"/>
  <c r="I53" i="1"/>
  <c r="I52" i="1"/>
  <c r="I51" i="1"/>
  <c r="I50" i="1"/>
  <c r="I49" i="1"/>
  <c r="I48" i="1"/>
  <c r="I47" i="1"/>
  <c r="I46" i="1"/>
  <c r="I45" i="1"/>
  <c r="I44" i="1"/>
  <c r="I43" i="1"/>
  <c r="I42" i="1"/>
  <c r="I41" i="1"/>
  <c r="I40" i="1"/>
  <c r="I39" i="1"/>
  <c r="I38" i="1"/>
  <c r="I37" i="1"/>
  <c r="I36" i="1"/>
  <c r="I35" i="1"/>
  <c r="I34" i="1"/>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P22" i="2" l="1"/>
  <c r="N22" i="2"/>
  <c r="L22" i="2"/>
  <c r="L23" i="2" s="1"/>
  <c r="J22" i="2"/>
  <c r="Q22" i="2"/>
  <c r="Q16" i="2"/>
  <c r="J16" i="2"/>
  <c r="P16" i="2"/>
  <c r="N16" i="2"/>
  <c r="L16" i="2"/>
  <c r="L17" i="2" s="1"/>
  <c r="N10" i="2"/>
  <c r="Q10" i="2"/>
  <c r="J10" i="2"/>
  <c r="P10" i="2"/>
  <c r="L10" i="2"/>
  <c r="L11" i="2" s="1"/>
  <c r="N28" i="1"/>
  <c r="L28" i="1"/>
  <c r="L29" i="1" s="1"/>
  <c r="Q28" i="1"/>
  <c r="P28" i="1"/>
  <c r="J28" i="1"/>
  <c r="J22" i="1"/>
  <c r="P22" i="1"/>
  <c r="N22" i="1"/>
  <c r="Q22" i="1"/>
  <c r="L22" i="1"/>
  <c r="L23" i="1" s="1"/>
  <c r="N16" i="1"/>
  <c r="J16" i="1"/>
  <c r="Q16" i="1"/>
  <c r="L16" i="1"/>
  <c r="L17" i="1" s="1"/>
  <c r="P16" i="1"/>
  <c r="J10" i="1"/>
  <c r="P10" i="1"/>
  <c r="N10" i="1"/>
  <c r="L10" i="1"/>
  <c r="L11" i="1" s="1"/>
  <c r="Q10" i="1"/>
  <c r="D4" i="6"/>
  <c r="F10" i="4" l="1"/>
  <c r="D7" i="6"/>
  <c r="D56" i="4"/>
  <c r="C77" i="4" l="1"/>
  <c r="C69" i="4"/>
  <c r="V57" i="4"/>
  <c r="V58" i="4" s="1"/>
  <c r="P57" i="4"/>
  <c r="P58" i="4" s="1"/>
  <c r="J57" i="4"/>
  <c r="Q22" i="4"/>
  <c r="P22" i="4"/>
  <c r="O22" i="4"/>
  <c r="N22" i="4"/>
  <c r="M22" i="4"/>
  <c r="L22" i="4"/>
  <c r="J22" i="4"/>
  <c r="I22" i="4"/>
  <c r="H22" i="4"/>
  <c r="G22" i="4"/>
  <c r="F22" i="4"/>
  <c r="D21" i="4"/>
  <c r="D20" i="4"/>
  <c r="Q19" i="4"/>
  <c r="P19" i="4"/>
  <c r="O19" i="4"/>
  <c r="N19" i="4"/>
  <c r="M19" i="4"/>
  <c r="L19" i="4"/>
  <c r="J19" i="4"/>
  <c r="I19" i="4"/>
  <c r="H19" i="4"/>
  <c r="G19" i="4"/>
  <c r="F19" i="4"/>
  <c r="Q16" i="4"/>
  <c r="P16" i="4"/>
  <c r="O16" i="4"/>
  <c r="N16" i="4"/>
  <c r="M16" i="4"/>
  <c r="L16" i="4"/>
  <c r="J16" i="4"/>
  <c r="I16" i="4"/>
  <c r="H16" i="4"/>
  <c r="G16" i="4"/>
  <c r="F16" i="4"/>
  <c r="D15" i="4"/>
  <c r="D14" i="4"/>
  <c r="Q10" i="4"/>
  <c r="Q11" i="4" s="1"/>
  <c r="P10" i="4"/>
  <c r="P11" i="4" s="1"/>
  <c r="O10" i="4"/>
  <c r="O11" i="4" s="1"/>
  <c r="N10" i="4"/>
  <c r="N11" i="4" s="1"/>
  <c r="M10" i="4"/>
  <c r="M11" i="4" s="1"/>
  <c r="L10" i="4"/>
  <c r="J10" i="4"/>
  <c r="J11" i="4" s="1"/>
  <c r="I10" i="4"/>
  <c r="I11" i="4" s="1"/>
  <c r="H10" i="4"/>
  <c r="H11" i="4" s="1"/>
  <c r="G10" i="4"/>
  <c r="G11" i="4" s="1"/>
  <c r="F11" i="4"/>
  <c r="D9" i="4"/>
  <c r="D21" i="2"/>
  <c r="D20" i="2"/>
  <c r="D15" i="2"/>
  <c r="D14" i="2"/>
  <c r="D21" i="1"/>
  <c r="D20" i="1"/>
  <c r="D15" i="1"/>
  <c r="D14" i="1"/>
  <c r="D57" i="4" l="1"/>
  <c r="J58" i="4"/>
  <c r="D58" i="4"/>
  <c r="M23" i="4"/>
  <c r="O23" i="4"/>
  <c r="N23" i="4"/>
  <c r="N17" i="4"/>
  <c r="L23" i="4"/>
  <c r="J17" i="4"/>
  <c r="J23" i="4"/>
  <c r="P23" i="4"/>
  <c r="F17" i="4"/>
  <c r="D19" i="4"/>
  <c r="D10" i="4"/>
  <c r="G17" i="4"/>
  <c r="P17" i="4"/>
  <c r="H17" i="4"/>
  <c r="Q17" i="4"/>
  <c r="H23" i="4"/>
  <c r="Q23" i="4"/>
  <c r="I17" i="4"/>
  <c r="O17" i="4"/>
  <c r="D16" i="4"/>
  <c r="G23" i="4"/>
  <c r="M17" i="4"/>
  <c r="I23" i="4"/>
  <c r="D22" i="4"/>
  <c r="F23" i="4"/>
  <c r="L17" i="4"/>
  <c r="L11" i="4"/>
  <c r="D5" i="4"/>
  <c r="D11" i="4"/>
  <c r="O28" i="1"/>
  <c r="M28" i="1"/>
  <c r="I28" i="1"/>
  <c r="H28" i="1"/>
  <c r="G28" i="1"/>
  <c r="F28" i="1"/>
  <c r="O22" i="1"/>
  <c r="M22" i="1"/>
  <c r="I22" i="1"/>
  <c r="H22" i="1"/>
  <c r="G22" i="1"/>
  <c r="F22" i="1"/>
  <c r="AC60" i="1"/>
  <c r="D61" i="1" s="1"/>
  <c r="Q19" i="1"/>
  <c r="P19" i="1"/>
  <c r="O19" i="1"/>
  <c r="N19" i="1"/>
  <c r="M19" i="1"/>
  <c r="J19" i="1"/>
  <c r="I19" i="1"/>
  <c r="H19" i="1"/>
  <c r="G19" i="1"/>
  <c r="F19" i="1"/>
  <c r="O22" i="2"/>
  <c r="M22" i="2"/>
  <c r="I22" i="2"/>
  <c r="H22" i="2"/>
  <c r="G22" i="2"/>
  <c r="F22" i="2"/>
  <c r="Q19" i="2"/>
  <c r="P19" i="2"/>
  <c r="O19" i="2"/>
  <c r="N19" i="2"/>
  <c r="M19" i="2"/>
  <c r="J19" i="2"/>
  <c r="H19" i="2"/>
  <c r="G19" i="2"/>
  <c r="F19" i="2"/>
  <c r="W59" i="2"/>
  <c r="D59" i="4" l="1"/>
  <c r="F82" i="4"/>
  <c r="F84" i="4" s="1"/>
  <c r="F57" i="4"/>
  <c r="F83" i="4"/>
  <c r="D4" i="4"/>
  <c r="D23" i="4"/>
  <c r="D17" i="4"/>
  <c r="D6" i="4"/>
  <c r="D7" i="4" s="1"/>
  <c r="D19" i="2"/>
  <c r="Q23" i="1"/>
  <c r="O23" i="1"/>
  <c r="N23" i="1"/>
  <c r="M23" i="1"/>
  <c r="I23" i="1"/>
  <c r="H23" i="1"/>
  <c r="P23" i="1"/>
  <c r="F23" i="1"/>
  <c r="G23" i="1"/>
  <c r="D22" i="1"/>
  <c r="J23" i="1"/>
  <c r="D19" i="1"/>
  <c r="Q23" i="2"/>
  <c r="P23" i="2"/>
  <c r="O23" i="2"/>
  <c r="N23" i="2"/>
  <c r="M23" i="2"/>
  <c r="J23" i="2"/>
  <c r="G23" i="2"/>
  <c r="F23" i="2"/>
  <c r="I23" i="2"/>
  <c r="H23" i="2"/>
  <c r="D22" i="2"/>
  <c r="C74" i="2"/>
  <c r="Q59" i="2"/>
  <c r="J59" i="2"/>
  <c r="W60" i="2" s="1"/>
  <c r="D59" i="2"/>
  <c r="O16" i="2"/>
  <c r="M16" i="2"/>
  <c r="I16" i="2"/>
  <c r="H16" i="2"/>
  <c r="G16" i="2"/>
  <c r="F16" i="2"/>
  <c r="Q13" i="2"/>
  <c r="P13" i="2"/>
  <c r="O13" i="2"/>
  <c r="N13" i="2"/>
  <c r="M13" i="2"/>
  <c r="J13" i="2"/>
  <c r="I13" i="2"/>
  <c r="H13" i="2"/>
  <c r="G13" i="2"/>
  <c r="F13" i="2"/>
  <c r="Q11" i="2"/>
  <c r="P11" i="2"/>
  <c r="O10" i="2"/>
  <c r="O11" i="2" s="1"/>
  <c r="N11" i="2"/>
  <c r="M10" i="2"/>
  <c r="M11" i="2" s="1"/>
  <c r="J11" i="2"/>
  <c r="I10" i="2"/>
  <c r="I11" i="2" s="1"/>
  <c r="H10" i="2"/>
  <c r="H11" i="2" s="1"/>
  <c r="G10" i="2"/>
  <c r="G11" i="2" s="1"/>
  <c r="F10" i="2"/>
  <c r="F11" i="2" s="1"/>
  <c r="D9" i="2"/>
  <c r="J60" i="2" l="1"/>
  <c r="Q60" i="2"/>
  <c r="D23" i="2"/>
  <c r="D5" i="2"/>
  <c r="D6" i="2" s="1"/>
  <c r="D7" i="2" s="1"/>
  <c r="Q62" i="2"/>
  <c r="D23" i="1"/>
  <c r="F17" i="2"/>
  <c r="P17" i="2"/>
  <c r="N17" i="2"/>
  <c r="J17" i="2"/>
  <c r="D11" i="2"/>
  <c r="Q17" i="2"/>
  <c r="M17" i="2"/>
  <c r="G17" i="2"/>
  <c r="H17" i="2"/>
  <c r="D16" i="2"/>
  <c r="D13" i="2"/>
  <c r="D4" i="2" s="1"/>
  <c r="I17" i="2"/>
  <c r="O17" i="2"/>
  <c r="D10" i="2"/>
  <c r="D17" i="2" l="1"/>
  <c r="D27" i="1"/>
  <c r="D26" i="1"/>
  <c r="D9" i="1"/>
  <c r="D5" i="1" l="1"/>
  <c r="D6" i="1" s="1"/>
  <c r="Q25" i="1"/>
  <c r="P25" i="1"/>
  <c r="O25" i="1"/>
  <c r="N25" i="1"/>
  <c r="M25" i="1"/>
  <c r="J25" i="1"/>
  <c r="I25" i="1"/>
  <c r="H25" i="1"/>
  <c r="G25" i="1"/>
  <c r="F25" i="1"/>
  <c r="P29" i="1" l="1"/>
  <c r="O29" i="1"/>
  <c r="J29" i="1"/>
  <c r="I29" i="1"/>
  <c r="D25" i="1"/>
  <c r="G29" i="1"/>
  <c r="M29" i="1"/>
  <c r="Q29" i="1"/>
  <c r="D28" i="1"/>
  <c r="H29" i="1"/>
  <c r="N29" i="1"/>
  <c r="F29" i="1"/>
  <c r="D29" i="1" l="1"/>
  <c r="Q13" i="1" l="1"/>
  <c r="Q17" i="1" l="1"/>
  <c r="M13" i="1"/>
  <c r="N13" i="1"/>
  <c r="O13" i="1"/>
  <c r="F13" i="1" l="1"/>
  <c r="G13" i="1" l="1"/>
  <c r="H13" i="1"/>
  <c r="I13" i="1"/>
  <c r="J13" i="1"/>
  <c r="P13" i="1"/>
  <c r="D13" i="1" l="1"/>
  <c r="D4" i="1" s="1"/>
  <c r="O16" i="1"/>
  <c r="I16" i="1"/>
  <c r="H16" i="1"/>
  <c r="G16" i="1"/>
  <c r="F16" i="1" l="1"/>
  <c r="M16" i="1" l="1"/>
  <c r="M17" i="1" l="1"/>
  <c r="D16" i="1"/>
  <c r="C76" i="1"/>
  <c r="D7" i="1" s="1"/>
  <c r="D11" i="1" l="1"/>
  <c r="J60" i="1"/>
  <c r="J61" i="1" l="1"/>
  <c r="P17" i="1"/>
  <c r="O17" i="1"/>
  <c r="N17" i="1"/>
  <c r="J17" i="1"/>
  <c r="I17" i="1"/>
  <c r="H17" i="1"/>
  <c r="G17" i="1"/>
  <c r="Q60" i="1"/>
  <c r="Q61" i="1" s="1"/>
  <c r="D60" i="1" l="1"/>
  <c r="D62" i="1" s="1"/>
  <c r="AC61" i="1"/>
  <c r="Q63" i="1"/>
  <c r="D17" i="1"/>
  <c r="F17" i="1"/>
  <c r="G10" i="1" l="1"/>
  <c r="G11" i="1" s="1"/>
  <c r="P11" i="1"/>
  <c r="I10" i="1"/>
  <c r="I11" i="1" s="1"/>
  <c r="J11" i="1"/>
  <c r="H10" i="1"/>
  <c r="H11" i="1" s="1"/>
  <c r="Q11" i="1"/>
  <c r="O10" i="1"/>
  <c r="O11" i="1" s="1"/>
  <c r="F10" i="1"/>
  <c r="F11" i="1" s="1"/>
  <c r="N11" i="1"/>
  <c r="M10" i="1"/>
  <c r="M11" i="1" s="1"/>
  <c r="D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4E7743EA-1E7D-4A70-96DC-BFBCCC14E32B}">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64F8F44D-072E-4A15-93E0-E8B4ACE2AB6E}">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6E6170A2-23E3-4466-B99C-B82FD62801B7}">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8E3004BE-C5A8-47F1-9202-85C96329DDD0}">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5AC04BF6-74D2-40FE-9765-80C326EB7B60}">
      <text>
        <r>
          <rPr>
            <b/>
            <sz val="9"/>
            <color indexed="81"/>
            <rFont val="Tahoma"/>
            <family val="2"/>
          </rPr>
          <t>Davis, Amin:</t>
        </r>
        <r>
          <rPr>
            <sz val="9"/>
            <color indexed="81"/>
            <rFont val="Tahoma"/>
            <family val="2"/>
          </rPr>
          <t xml:space="preserve">
ALL DOCUMENTS SUPPORTING ALL PROJECT RELATED EXPENSES SHOULD BE LISTED IN THIS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543D2EBB-E1E8-4480-9F10-050D12EF5FDE}">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D3766FF9-CCEC-4AAB-8542-3AB273D10414}">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047D933D-4AD5-48BF-9A19-C26B07EF4BA1}">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8A7275C5-EC67-4F89-8AE8-4A71278A92FA}">
      <text>
        <r>
          <rPr>
            <b/>
            <sz val="9"/>
            <color indexed="81"/>
            <rFont val="Tahoma"/>
            <family val="2"/>
          </rPr>
          <t>Davis, Amin:</t>
        </r>
        <r>
          <rPr>
            <sz val="9"/>
            <color indexed="81"/>
            <rFont val="Tahoma"/>
            <family val="2"/>
          </rPr>
          <t xml:space="preserve">
This cell will autopopulate once the Grant Budget-DEQ is completed.</t>
        </r>
      </text>
    </comment>
    <comment ref="B32" authorId="0" shapeId="0" xr:uid="{B39DF31F-29E9-4E33-A68B-61C51603FA5B}">
      <text>
        <r>
          <rPr>
            <b/>
            <sz val="9"/>
            <color indexed="81"/>
            <rFont val="Tahoma"/>
            <family val="2"/>
          </rPr>
          <t>Davis, Amin:</t>
        </r>
        <r>
          <rPr>
            <sz val="9"/>
            <color indexed="81"/>
            <rFont val="Tahoma"/>
            <family val="2"/>
          </rPr>
          <t xml:space="preserve">
ALL DOCUMENTS SUPPORTING ALL PROJECT RELATED EXPENSES SHOULD BE LISTED IN THIS SECTION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4" authorId="0" shapeId="0" xr:uid="{436FEC86-9F4C-4ED2-9AB2-CA8D227B7402}">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841B346D-8096-4E75-B09D-D6A5262F45B4}">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1D65B937-7EBE-4A05-88C8-BA3FD6102AA3}">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94882E8A-6CA9-4E4D-9E99-D16F4434F90B}">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2DA018D8-E756-4E34-A848-97036449FF5F}">
      <text>
        <r>
          <rPr>
            <b/>
            <sz val="9"/>
            <color indexed="81"/>
            <rFont val="Tahoma"/>
            <family val="2"/>
          </rPr>
          <t>Davis, Amin:</t>
        </r>
        <r>
          <rPr>
            <sz val="9"/>
            <color indexed="81"/>
            <rFont val="Tahoma"/>
            <family val="2"/>
          </rPr>
          <t xml:space="preserve">
ALL DOCUMENTS SUPPORTING ALL PROJECT RELATED EXPENSES SHOULD BE LISTED IN THIS SECTION
</t>
        </r>
      </text>
    </comment>
    <comment ref="F85" authorId="1" shapeId="0" xr:uid="{B351A166-CD46-4BF8-8F8B-2A610357715B}">
      <text>
        <r>
          <rPr>
            <b/>
            <sz val="9"/>
            <color indexed="81"/>
            <rFont val="Tahoma"/>
            <family val="2"/>
          </rPr>
          <t>Davis, Amin K:</t>
        </r>
        <r>
          <rPr>
            <sz val="9"/>
            <color indexed="81"/>
            <rFont val="Tahoma"/>
            <family val="2"/>
          </rPr>
          <t xml:space="preserve">
Enter formula here based on CSD and total previous payments under Amount (Cell C62)</t>
        </r>
      </text>
    </comment>
  </commentList>
</comments>
</file>

<file path=xl/sharedStrings.xml><?xml version="1.0" encoding="utf-8"?>
<sst xmlns="http://schemas.openxmlformats.org/spreadsheetml/2006/main" count="599" uniqueCount="182">
  <si>
    <t>Date</t>
  </si>
  <si>
    <t>Description</t>
  </si>
  <si>
    <t>Amount</t>
  </si>
  <si>
    <t>Total</t>
  </si>
  <si>
    <t>Request #</t>
  </si>
  <si>
    <t>Starting Balance:</t>
  </si>
  <si>
    <t>Expended:</t>
  </si>
  <si>
    <t>Remaining Balance:</t>
  </si>
  <si>
    <t>Category</t>
  </si>
  <si>
    <t>Construction</t>
  </si>
  <si>
    <t>Education</t>
  </si>
  <si>
    <t>Land</t>
  </si>
  <si>
    <t>Excess Local Match:</t>
  </si>
  <si>
    <t>Payment #</t>
  </si>
  <si>
    <t>Design</t>
  </si>
  <si>
    <t>Permitting</t>
  </si>
  <si>
    <t>Survey</t>
  </si>
  <si>
    <t>Const. Oversight</t>
  </si>
  <si>
    <t>In-Kind</t>
  </si>
  <si>
    <t>Cash</t>
  </si>
  <si>
    <t>A</t>
  </si>
  <si>
    <t>D</t>
  </si>
  <si>
    <t>P</t>
  </si>
  <si>
    <t>S</t>
  </si>
  <si>
    <t>C</t>
  </si>
  <si>
    <t>CO</t>
  </si>
  <si>
    <t>Construction Oversight</t>
  </si>
  <si>
    <t>M</t>
  </si>
  <si>
    <t>E</t>
  </si>
  <si>
    <t>L</t>
  </si>
  <si>
    <t>Administration</t>
  </si>
  <si>
    <t>Design / Engineering</t>
  </si>
  <si>
    <t>Code</t>
  </si>
  <si>
    <t>Project Name:</t>
  </si>
  <si>
    <t>Grant Award Amount:</t>
  </si>
  <si>
    <t>Last Update Date:</t>
  </si>
  <si>
    <t>DEQ Contract #:</t>
  </si>
  <si>
    <t>COMPLETION INSTRUCTIONS</t>
  </si>
  <si>
    <t xml:space="preserve"> 2.) GRANT BUDGET - LOCAL</t>
  </si>
  <si>
    <t>Monitoring</t>
  </si>
  <si>
    <t>GRANT BUDGET - DEQ</t>
  </si>
  <si>
    <t>DEQ Share Tracking</t>
  </si>
  <si>
    <t>1.) GRANT BUDGET -DEQ</t>
  </si>
  <si>
    <t>90% Reimbursement Amount:</t>
  </si>
  <si>
    <t>10% Retainage Summary</t>
  </si>
  <si>
    <t>Match %</t>
  </si>
  <si>
    <t>Final Payment Amount</t>
  </si>
  <si>
    <t>CSD - Total of All Prior Payments = Final Payment Amount</t>
  </si>
  <si>
    <t>GRANT BUDGET - FEDERAL</t>
  </si>
  <si>
    <t>Federal Code</t>
  </si>
  <si>
    <t>AF</t>
  </si>
  <si>
    <t>DF</t>
  </si>
  <si>
    <t>PF</t>
  </si>
  <si>
    <t>SF</t>
  </si>
  <si>
    <t>CF</t>
  </si>
  <si>
    <t>COF</t>
  </si>
  <si>
    <t>MF</t>
  </si>
  <si>
    <t>EF</t>
  </si>
  <si>
    <t>LF</t>
  </si>
  <si>
    <t>Non-Federal Total:</t>
  </si>
  <si>
    <t>Federal Total:</t>
  </si>
  <si>
    <t>CATEGORY</t>
  </si>
  <si>
    <t>Total:</t>
  </si>
  <si>
    <t>Final Payment Calculation - NRCS EQIP (Actual Costs)</t>
  </si>
  <si>
    <t xml:space="preserve">If $X &lt; Contract Amount, CSD = $X </t>
  </si>
  <si>
    <t>If $X &gt;/= Contract Amount, CSD = Max Grant Award Amount</t>
  </si>
  <si>
    <t>Actual Project Cost - Total NRCS-CPA 1245 Amount = X</t>
  </si>
  <si>
    <t>90% Reimbursement Remaining:</t>
  </si>
  <si>
    <t>GRANT BUDGET -OTHER NON FEDERAL</t>
  </si>
  <si>
    <t>GRANT BUDGET - OTHER NON FEDERAL</t>
  </si>
  <si>
    <t xml:space="preserve"> 3.) GRANT BUDGET - OTHER NON-FEDERAL</t>
  </si>
  <si>
    <t>5.) DEQ Share Tracking</t>
  </si>
  <si>
    <t xml:space="preserve"> 7.) Other Non-Federal Share Tracking</t>
  </si>
  <si>
    <t xml:space="preserve"> 8.) Payment Amount</t>
  </si>
  <si>
    <t>4.) GRANT BUDGET - FEDERAL</t>
  </si>
  <si>
    <t>10.) Payment Amount</t>
  </si>
  <si>
    <t>COST &amp; INVOICING DOCUMENTATION</t>
  </si>
  <si>
    <t>Total Budgeted Project Costs:</t>
  </si>
  <si>
    <t>Cost &amp; Invoicing Documentation</t>
  </si>
  <si>
    <t>5.) Cost &amp; Invoicing Documentation</t>
  </si>
  <si>
    <t>4.) Cost &amp; Invoicing Documentation</t>
  </si>
  <si>
    <t xml:space="preserve"> </t>
  </si>
  <si>
    <r>
      <t xml:space="preserve">PLEASE USE THIS SHEET IF PROJECT INCLUDES FEDERAL FUNDING, </t>
    </r>
    <r>
      <rPr>
        <b/>
        <u/>
        <sz val="11"/>
        <color rgb="FFFF0000"/>
        <rFont val="Verdana"/>
        <family val="2"/>
        <scheme val="minor"/>
      </rPr>
      <t>NOT</t>
    </r>
    <r>
      <rPr>
        <b/>
        <sz val="11"/>
        <color rgb="FFFF0000"/>
        <rFont val="Verdana"/>
        <family val="2"/>
        <scheme val="minor"/>
      </rPr>
      <t xml:space="preserve"> INCLUDING NRCS-EQIP FUNDING. CLICK APPROPRIATE 'NON-FEDERAL' OR 'NRCS-EQIP' TABS AT BOTTOM LEFT FOR ALL OTHER TYPES OF PROJECTS</t>
    </r>
  </si>
  <si>
    <t>PLEASE USE THIS SHEET IF PROJECT INCUDES ONLY NON-FEDERAL FUNDS. CLICK APPROPRIATE 'FEDERAL' OR 'NRCS-EQIP' TABS AT BOTTOM LEFT FOR ALL OTHER TYPES OF PROJECTS</t>
  </si>
  <si>
    <t>Federal Reimbursement:</t>
  </si>
  <si>
    <t>Total Costs</t>
  </si>
  <si>
    <t>Total Costs:</t>
  </si>
  <si>
    <t>NonFed Match %</t>
  </si>
  <si>
    <t>Constr. Materials</t>
  </si>
  <si>
    <t>Plant Materials</t>
  </si>
  <si>
    <t>Constr. Oversight</t>
  </si>
  <si>
    <t>QA/QC Total Cost:</t>
  </si>
  <si>
    <t>Net Cost:</t>
  </si>
  <si>
    <t>CM</t>
  </si>
  <si>
    <t>CMF</t>
  </si>
  <si>
    <t>Construction Materials</t>
  </si>
  <si>
    <t>PM</t>
  </si>
  <si>
    <t>PMF</t>
  </si>
  <si>
    <t>Non Federal-Category Codes</t>
  </si>
  <si>
    <t>Federal-Category Codes</t>
  </si>
  <si>
    <t xml:space="preserve"> 6.) Local Government Share Tracking</t>
  </si>
  <si>
    <t>QA/QC Pass</t>
  </si>
  <si>
    <t>Category Codes</t>
  </si>
  <si>
    <t>GRANT BUDGET -LOCAL GVMT</t>
  </si>
  <si>
    <t xml:space="preserve">DEQ Share </t>
  </si>
  <si>
    <t xml:space="preserve">Local Government Share </t>
  </si>
  <si>
    <t>Other Non-Federal Share</t>
  </si>
  <si>
    <t>Federal Share</t>
  </si>
  <si>
    <t>Local Government Share</t>
  </si>
  <si>
    <t>Federal Share Reimbursement</t>
  </si>
  <si>
    <t xml:space="preserve">6.) DEQ Share </t>
  </si>
  <si>
    <t xml:space="preserve">7.) Local Government Share </t>
  </si>
  <si>
    <t xml:space="preserve"> 8.) Other Non-Federal Share</t>
  </si>
  <si>
    <t xml:space="preserve">9.) Federal Share </t>
  </si>
  <si>
    <t xml:space="preserve"> 2.) GRANT BUDGET - LOCAL GVMT</t>
  </si>
  <si>
    <r>
      <t xml:space="preserve">Enter Federal reimbursment amounts for eligible expenses in </t>
    </r>
    <r>
      <rPr>
        <i/>
        <sz val="11"/>
        <color theme="1"/>
        <rFont val="Verdana"/>
        <family val="2"/>
        <scheme val="minor"/>
      </rPr>
      <t xml:space="preserve">Cash </t>
    </r>
    <r>
      <rPr>
        <sz val="11"/>
        <color theme="1"/>
        <rFont val="Verdana"/>
        <family val="2"/>
        <scheme val="minor"/>
      </rPr>
      <t>row per most recently approved NRCS-CPA-1155 or 1156 forms.</t>
    </r>
  </si>
  <si>
    <t xml:space="preserve">Enter Federal reimbursement amounts and dates signed per final NRCS-CPA-1245 Pay Application forms.  </t>
  </si>
  <si>
    <t xml:space="preserve"> Excess Local Match</t>
  </si>
  <si>
    <t xml:space="preserve">NOTES: </t>
  </si>
  <si>
    <t xml:space="preserve">1.) ALL DOCUMENTS SUPPORTING ALL PROJECT-RELATED EXPENSES SHOULD BE LISTED IN THIS SECTION AND SHOULD EQUAL TOTAL GRANT PROJECT COSTS AT GRANT CLOSE-OUT. </t>
  </si>
  <si>
    <t>Update</t>
  </si>
  <si>
    <t>Location</t>
  </si>
  <si>
    <t>Invoice Totals (Actual Project Cost):</t>
  </si>
  <si>
    <t>Notes</t>
  </si>
  <si>
    <t>Sheet(s)</t>
  </si>
  <si>
    <t>Non-Federal</t>
  </si>
  <si>
    <r>
      <t xml:space="preserve"> See </t>
    </r>
    <r>
      <rPr>
        <b/>
        <i/>
        <sz val="11"/>
        <color rgb="FFFF0000"/>
        <rFont val="Verdana"/>
        <family val="2"/>
        <scheme val="minor"/>
      </rPr>
      <t>Completed Reimbursement Tracking Summary</t>
    </r>
    <r>
      <rPr>
        <b/>
        <sz val="11"/>
        <color rgb="FFFF0000"/>
        <rFont val="Verdana"/>
        <family val="2"/>
        <scheme val="minor"/>
      </rPr>
      <t xml:space="preserve"> Link Under </t>
    </r>
    <r>
      <rPr>
        <b/>
        <i/>
        <sz val="11"/>
        <color rgb="FFFF0000"/>
        <rFont val="Verdana"/>
        <family val="2"/>
        <scheme val="minor"/>
      </rPr>
      <t>Reimbursement Requests</t>
    </r>
    <r>
      <rPr>
        <b/>
        <sz val="11"/>
        <color rgb="FFFF0000"/>
        <rFont val="Verdana"/>
        <family val="2"/>
        <scheme val="minor"/>
      </rPr>
      <t xml:space="preserve"> Heading On WRDG Website</t>
    </r>
  </si>
  <si>
    <r>
      <t xml:space="preserve">Enter itemized invoice/receipt/statement of time, etc. here (Contractor/Vendor Name, Invoice/Receipt #, etc.). </t>
    </r>
    <r>
      <rPr>
        <i/>
        <sz val="11"/>
        <rFont val="Verdana"/>
        <family val="2"/>
        <scheme val="minor"/>
      </rPr>
      <t>Request #</t>
    </r>
    <r>
      <rPr>
        <sz val="11"/>
        <rFont val="Verdana"/>
        <family val="2"/>
        <scheme val="minor"/>
      </rPr>
      <t xml:space="preserve"> corresponds to </t>
    </r>
    <r>
      <rPr>
        <i/>
        <sz val="11"/>
        <rFont val="Verdana"/>
        <family val="2"/>
        <scheme val="minor"/>
      </rPr>
      <t>Payment #</t>
    </r>
    <r>
      <rPr>
        <sz val="11"/>
        <rFont val="Verdana"/>
        <family val="2"/>
        <scheme val="minor"/>
      </rPr>
      <t xml:space="preserve"> in Cell B62. Amount equals total expenses listed on invoice, or project expenses if invoice contains non-project expenses.</t>
    </r>
  </si>
  <si>
    <r>
      <t xml:space="preserve">Verify sum of </t>
    </r>
    <r>
      <rPr>
        <i/>
        <sz val="11"/>
        <color theme="1"/>
        <rFont val="Verdana"/>
        <family val="2"/>
        <scheme val="minor"/>
      </rPr>
      <t>DEQ Share</t>
    </r>
    <r>
      <rPr>
        <sz val="11"/>
        <color theme="1"/>
        <rFont val="Verdana"/>
        <family val="2"/>
        <scheme val="minor"/>
      </rPr>
      <t xml:space="preserve"> amount by summing amounts for the current Request #. </t>
    </r>
    <r>
      <rPr>
        <i/>
        <sz val="11"/>
        <color theme="1"/>
        <rFont val="Verdana"/>
        <family val="2"/>
        <scheme val="minor"/>
      </rPr>
      <t>Payment #</t>
    </r>
    <r>
      <rPr>
        <sz val="11"/>
        <color theme="1"/>
        <rFont val="Verdana"/>
        <family val="2"/>
        <scheme val="minor"/>
      </rPr>
      <t xml:space="preserve"> should correspond to </t>
    </r>
    <r>
      <rPr>
        <i/>
        <sz val="11"/>
        <color theme="1"/>
        <rFont val="Verdana"/>
        <family val="2"/>
        <scheme val="minor"/>
      </rPr>
      <t xml:space="preserve">Request # in </t>
    </r>
    <r>
      <rPr>
        <sz val="11"/>
        <color theme="1"/>
        <rFont val="Verdana"/>
        <family val="2"/>
        <scheme val="minor"/>
      </rPr>
      <t>Cost &amp; Invoicing Documentation</t>
    </r>
    <r>
      <rPr>
        <i/>
        <sz val="11"/>
        <color theme="1"/>
        <rFont val="Verdana"/>
        <family val="2"/>
        <scheme val="minor"/>
      </rPr>
      <t xml:space="preserve"> section.</t>
    </r>
  </si>
  <si>
    <r>
      <t xml:space="preserve">2.) SALES TAXES LISTED ON INVOICES ARE NOT A REIMBURSEABLE EXPENSE. THEREFORE TAX AMOUNTS SHOULD NOT BE INCLUDED UNDER THE </t>
    </r>
    <r>
      <rPr>
        <i/>
        <sz val="11"/>
        <color rgb="FFFF0000"/>
        <rFont val="Verdana"/>
        <family val="2"/>
        <scheme val="minor"/>
      </rPr>
      <t xml:space="preserve">DEQ SHARE </t>
    </r>
    <r>
      <rPr>
        <sz val="11"/>
        <color rgb="FFFF0000"/>
        <rFont val="Verdana"/>
        <family val="2"/>
        <scheme val="minor"/>
      </rPr>
      <t xml:space="preserve">COLUMN FOR REIMBURSEMENT; LIST TAX AMOUNTS IN </t>
    </r>
    <r>
      <rPr>
        <i/>
        <sz val="11"/>
        <color rgb="FFFF0000"/>
        <rFont val="Verdana"/>
        <family val="2"/>
        <scheme val="minor"/>
      </rPr>
      <t>OTHER NON-FEDERAL</t>
    </r>
    <r>
      <rPr>
        <sz val="11"/>
        <color rgb="FFFF0000"/>
        <rFont val="Verdana"/>
        <family val="2"/>
        <scheme val="minor"/>
      </rPr>
      <t xml:space="preserve"> SECTION.</t>
    </r>
  </si>
  <si>
    <r>
      <t xml:space="preserve">Enter Other Non-Federal cost-share amounts in </t>
    </r>
    <r>
      <rPr>
        <i/>
        <sz val="11"/>
        <color theme="1"/>
        <rFont val="Verdana"/>
        <family val="2"/>
        <scheme val="minor"/>
      </rPr>
      <t xml:space="preserve">Cash </t>
    </r>
    <r>
      <rPr>
        <sz val="11"/>
        <color theme="1"/>
        <rFont val="Verdana"/>
        <family val="2"/>
        <scheme val="minor"/>
      </rPr>
      <t xml:space="preserve">and </t>
    </r>
    <r>
      <rPr>
        <i/>
        <sz val="11"/>
        <color theme="1"/>
        <rFont val="Verdana"/>
        <family val="2"/>
        <scheme val="minor"/>
      </rPr>
      <t>In-Kind</t>
    </r>
    <r>
      <rPr>
        <sz val="11"/>
        <color theme="1"/>
        <rFont val="Verdana"/>
        <family val="2"/>
        <scheme val="minor"/>
      </rPr>
      <t xml:space="preserve"> rows per most recently approved DEQ grant contract budget. </t>
    </r>
  </si>
  <si>
    <r>
      <t xml:space="preserve">Enter Federal cost-share amounts in </t>
    </r>
    <r>
      <rPr>
        <i/>
        <sz val="11"/>
        <color theme="1"/>
        <rFont val="Verdana"/>
        <family val="2"/>
        <scheme val="minor"/>
      </rPr>
      <t xml:space="preserve">Cash </t>
    </r>
    <r>
      <rPr>
        <sz val="11"/>
        <color theme="1"/>
        <rFont val="Verdana"/>
        <family val="2"/>
        <scheme val="minor"/>
      </rPr>
      <t xml:space="preserve">and </t>
    </r>
    <r>
      <rPr>
        <i/>
        <sz val="11"/>
        <color theme="1"/>
        <rFont val="Verdana"/>
        <family val="2"/>
        <scheme val="minor"/>
      </rPr>
      <t>In-Kind</t>
    </r>
    <r>
      <rPr>
        <sz val="11"/>
        <color theme="1"/>
        <rFont val="Verdana"/>
        <family val="2"/>
        <scheme val="minor"/>
      </rPr>
      <t xml:space="preserve"> rows per most recently approved DEQ grant contract budget. </t>
    </r>
  </si>
  <si>
    <r>
      <t xml:space="preserve">Enter dates and requested DEQ (grant) reimbursement amounts here based on corresponding invoice/receipt/statement of time entry directly across in </t>
    </r>
    <r>
      <rPr>
        <i/>
        <sz val="11"/>
        <rFont val="Verdana"/>
        <family val="2"/>
        <scheme val="minor"/>
      </rPr>
      <t>Cost &amp; Invoicing Documentation</t>
    </r>
    <r>
      <rPr>
        <sz val="11"/>
        <rFont val="Verdana"/>
        <family val="2"/>
        <scheme val="minor"/>
      </rPr>
      <t xml:space="preserve"> section. If expenses not applicable to this section leave blank.</t>
    </r>
  </si>
  <si>
    <t>Enter invoice dates and Local Government Grantee expenses here based on corresponding invoice/receipt/statement of time entry directly across in Cost &amp; Invoicing Documentation section. If expenses not applicable to this section leave blank.</t>
  </si>
  <si>
    <t>Enter invoice dates and Other Non-Federal expenses here based on corresponding invoice/receipt/statement of time entry directly across in Cost &amp; Invoicing Documentation section.  If expenses not applicable to this section leave blank.</t>
  </si>
  <si>
    <t>Enter DEQ (WRDG grant) cost-share amounts in Starting Balance row per most recently approved DEQ grant contract budget.</t>
  </si>
  <si>
    <t>2.) SALES TAXES LISTED ON INVOICES ARE NOT A REIMBURSEABLE EXPENSE. THEREFORE TAX AMOUNTS SHOULD NOT BE INCLUDED UNDER THE DEQ SHARE COLUMN FOR REIMBURSEMENT; LIST TAX AMOUNTS IN OTHER NON-FEDERAL SECTION.</t>
  </si>
  <si>
    <r>
      <t xml:space="preserve">Enter dates and requested DEQ (grant) reimbursement amounts here based on corresponding invoice/receipt/statement of time entry directly across in </t>
    </r>
    <r>
      <rPr>
        <i/>
        <sz val="11"/>
        <color theme="1"/>
        <rFont val="Verdana"/>
        <family val="2"/>
        <scheme val="minor"/>
      </rPr>
      <t>Cost &amp; Invoicing Documentation</t>
    </r>
    <r>
      <rPr>
        <sz val="11"/>
        <color theme="1"/>
        <rFont val="Verdana"/>
        <family val="2"/>
        <scheme val="minor"/>
      </rPr>
      <t xml:space="preserve"> section. If expenses not applicable to this section leave blank.</t>
    </r>
  </si>
  <si>
    <r>
      <t xml:space="preserve">Enter invoice dates and Local Government Grantee expenses here based on corresponding invoice/receipt/statement of time entry directly across in </t>
    </r>
    <r>
      <rPr>
        <i/>
        <sz val="11"/>
        <color theme="1"/>
        <rFont val="Verdana"/>
        <family val="2"/>
        <scheme val="minor"/>
      </rPr>
      <t>Cost &amp; Invoicing Documentation</t>
    </r>
    <r>
      <rPr>
        <sz val="11"/>
        <color theme="1"/>
        <rFont val="Verdana"/>
        <family val="2"/>
        <scheme val="minor"/>
      </rPr>
      <t xml:space="preserve"> section. If expenses not applicable to this section leave blank.</t>
    </r>
  </si>
  <si>
    <r>
      <t xml:space="preserve">Enter invoice dates and Other Non-Federal expenses here based on corresponding invoice/receipt/statement of time entry directly across in </t>
    </r>
    <r>
      <rPr>
        <i/>
        <sz val="11"/>
        <color theme="1"/>
        <rFont val="Verdana"/>
        <family val="2"/>
        <scheme val="minor"/>
      </rPr>
      <t>Cost &amp; Invoicing Documentation</t>
    </r>
    <r>
      <rPr>
        <sz val="11"/>
        <color theme="1"/>
        <rFont val="Verdana"/>
        <family val="2"/>
        <scheme val="minor"/>
      </rPr>
      <t xml:space="preserve"> section.  If expenses not applicable to this section leave blank.</t>
    </r>
  </si>
  <si>
    <r>
      <t xml:space="preserve">Enter invoice dates and Federal expenses here based on corresponding invoice/receipt/statement of time entry directly across in </t>
    </r>
    <r>
      <rPr>
        <i/>
        <sz val="11"/>
        <color theme="1"/>
        <rFont val="Verdana"/>
        <family val="2"/>
        <scheme val="minor"/>
      </rPr>
      <t>Cost &amp; Invoicing Documentation</t>
    </r>
    <r>
      <rPr>
        <sz val="11"/>
        <color theme="1"/>
        <rFont val="Verdana"/>
        <family val="2"/>
        <scheme val="minor"/>
      </rPr>
      <t xml:space="preserve"> section.  If expenses not applicable to this section leave blank.</t>
    </r>
  </si>
  <si>
    <r>
      <t xml:space="preserve">Verify sum of DEQ Share amount by summing amounts for the current Request #. </t>
    </r>
    <r>
      <rPr>
        <i/>
        <sz val="11"/>
        <color theme="1"/>
        <rFont val="Verdana"/>
        <family val="2"/>
        <scheme val="minor"/>
      </rPr>
      <t>Payment #</t>
    </r>
    <r>
      <rPr>
        <sz val="11"/>
        <color theme="1"/>
        <rFont val="Verdana"/>
        <family val="2"/>
        <scheme val="minor"/>
      </rPr>
      <t xml:space="preserve"> should correspond to </t>
    </r>
    <r>
      <rPr>
        <i/>
        <sz val="11"/>
        <color theme="1"/>
        <rFont val="Verdana"/>
        <family val="2"/>
        <scheme val="minor"/>
      </rPr>
      <t>Request #</t>
    </r>
    <r>
      <rPr>
        <sz val="11"/>
        <color theme="1"/>
        <rFont val="Verdana"/>
        <family val="2"/>
        <scheme val="minor"/>
      </rPr>
      <t xml:space="preserve"> in </t>
    </r>
    <r>
      <rPr>
        <i/>
        <sz val="11"/>
        <color theme="1"/>
        <rFont val="Verdana"/>
        <family val="2"/>
        <scheme val="minor"/>
      </rPr>
      <t>Cost &amp; Invoicing Documentation</t>
    </r>
    <r>
      <rPr>
        <sz val="11"/>
        <color theme="1"/>
        <rFont val="Verdana"/>
        <family val="2"/>
        <scheme val="minor"/>
      </rPr>
      <t xml:space="preserve"> section.</t>
    </r>
  </si>
  <si>
    <r>
      <t xml:space="preserve">Enter itemized invoice/receipt/statement of time, etc. here (Contractor/Vendor Name, Invoice/Receipt #, etc.). </t>
    </r>
    <r>
      <rPr>
        <i/>
        <sz val="11"/>
        <color theme="1"/>
        <rFont val="Verdana"/>
        <family val="2"/>
        <scheme val="minor"/>
      </rPr>
      <t>Request #</t>
    </r>
    <r>
      <rPr>
        <sz val="11"/>
        <color theme="1"/>
        <rFont val="Verdana"/>
        <family val="2"/>
        <scheme val="minor"/>
      </rPr>
      <t xml:space="preserve"> corresponds to </t>
    </r>
    <r>
      <rPr>
        <i/>
        <sz val="11"/>
        <color theme="1"/>
        <rFont val="Verdana"/>
        <family val="2"/>
        <scheme val="minor"/>
      </rPr>
      <t xml:space="preserve">Payment # </t>
    </r>
    <r>
      <rPr>
        <sz val="11"/>
        <color theme="1"/>
        <rFont val="Verdana"/>
        <family val="2"/>
        <scheme val="minor"/>
      </rPr>
      <t>in Cell B64. Amount equals total expenses listed on invoice, or project expenses if invoice contains non-project expenses.</t>
    </r>
  </si>
  <si>
    <t>PLEASE USE THIS SHEET FOR NRCS-EQIP STREAM RESTORATION PROJECTS ONLY. CLICK APPROPRIATE 'FEDERAL' OR 'NON-FEDERAL' TAB AT BOTTOM LEFT FOR ALL OTHER TYPES OF PROJECTS</t>
  </si>
  <si>
    <r>
      <t xml:space="preserve">Enter Grantee's Local Government cost-share amounts in </t>
    </r>
    <r>
      <rPr>
        <i/>
        <sz val="11"/>
        <color theme="1"/>
        <rFont val="Verdana"/>
        <family val="2"/>
        <scheme val="minor"/>
      </rPr>
      <t xml:space="preserve">Cash </t>
    </r>
    <r>
      <rPr>
        <sz val="11"/>
        <color theme="1"/>
        <rFont val="Verdana"/>
        <family val="2"/>
        <scheme val="minor"/>
      </rPr>
      <t>and</t>
    </r>
    <r>
      <rPr>
        <i/>
        <sz val="11"/>
        <color theme="1"/>
        <rFont val="Verdana"/>
        <family val="2"/>
        <scheme val="minor"/>
      </rPr>
      <t xml:space="preserve"> In-Kind</t>
    </r>
    <r>
      <rPr>
        <sz val="11"/>
        <color theme="1"/>
        <rFont val="Verdana"/>
        <family val="2"/>
        <scheme val="minor"/>
      </rPr>
      <t xml:space="preserve"> rows per most recently approved DEQ grant contract budget. </t>
    </r>
  </si>
  <si>
    <r>
      <t xml:space="preserve">Enter DEQ (WRDG grant) cost-share amounts in </t>
    </r>
    <r>
      <rPr>
        <i/>
        <sz val="11"/>
        <color theme="1"/>
        <rFont val="Verdana"/>
        <family val="2"/>
        <scheme val="minor"/>
      </rPr>
      <t>Starting Balance</t>
    </r>
    <r>
      <rPr>
        <sz val="11"/>
        <color theme="1"/>
        <rFont val="Verdana"/>
        <family val="2"/>
        <scheme val="minor"/>
      </rPr>
      <t xml:space="preserve"> row per most recently approved DEQ contract budget.</t>
    </r>
  </si>
  <si>
    <r>
      <t xml:space="preserve"> See </t>
    </r>
    <r>
      <rPr>
        <b/>
        <i/>
        <sz val="11"/>
        <color rgb="FFFF0000"/>
        <rFont val="Verdana"/>
        <family val="2"/>
        <scheme val="minor"/>
      </rPr>
      <t>Completed Reimbursement Tracking Summary</t>
    </r>
    <r>
      <rPr>
        <b/>
        <sz val="11"/>
        <color rgb="FFFF0000"/>
        <rFont val="Verdana"/>
        <family val="2"/>
        <scheme val="minor"/>
      </rPr>
      <t xml:space="preserve"> Link Under Reimbursement Requests Heading On WRDG Website</t>
    </r>
  </si>
  <si>
    <r>
      <t xml:space="preserve"> See</t>
    </r>
    <r>
      <rPr>
        <b/>
        <i/>
        <sz val="11"/>
        <color rgb="FFFF0000"/>
        <rFont val="Verdana"/>
        <family val="2"/>
        <scheme val="minor"/>
      </rPr>
      <t xml:space="preserve"> Completed Reimbursement Tracking Summary</t>
    </r>
    <r>
      <rPr>
        <b/>
        <sz val="11"/>
        <color rgb="FFFF0000"/>
        <rFont val="Verdana"/>
        <family val="2"/>
        <scheme val="minor"/>
      </rPr>
      <t xml:space="preserve"> Link Under </t>
    </r>
    <r>
      <rPr>
        <b/>
        <i/>
        <sz val="11"/>
        <color rgb="FFFF0000"/>
        <rFont val="Verdana"/>
        <family val="2"/>
        <scheme val="minor"/>
      </rPr>
      <t>Reimbursement Requests</t>
    </r>
    <r>
      <rPr>
        <b/>
        <sz val="11"/>
        <color rgb="FFFF0000"/>
        <rFont val="Verdana"/>
        <family val="2"/>
        <scheme val="minor"/>
      </rPr>
      <t xml:space="preserve"> Heading On WRDG Website</t>
    </r>
  </si>
  <si>
    <r>
      <t xml:space="preserve">Enter itemized invoice/receipt/statement of time, etc. here (Contractor/Vendor Name, Invoice/Receipt #, etc.). </t>
    </r>
    <r>
      <rPr>
        <i/>
        <sz val="11"/>
        <color theme="1"/>
        <rFont val="Verdana"/>
        <family val="2"/>
        <scheme val="minor"/>
      </rPr>
      <t>Request #</t>
    </r>
    <r>
      <rPr>
        <sz val="11"/>
        <color theme="1"/>
        <rFont val="Verdana"/>
        <family val="2"/>
        <scheme val="minor"/>
      </rPr>
      <t xml:space="preserve"> corresponds to </t>
    </r>
    <r>
      <rPr>
        <i/>
        <sz val="11"/>
        <color theme="1"/>
        <rFont val="Verdana"/>
        <family val="2"/>
        <scheme val="minor"/>
      </rPr>
      <t>Payment #</t>
    </r>
    <r>
      <rPr>
        <sz val="11"/>
        <color theme="1"/>
        <rFont val="Verdana"/>
        <family val="2"/>
        <scheme val="minor"/>
      </rPr>
      <t xml:space="preserve"> in Cell B62. Amount equals total expenses listed on invoice, or project expenses if invoice contains non-project expenses.</t>
    </r>
  </si>
  <si>
    <r>
      <t>Enter dates and requested DEQ (grant) reimbursement amounts here based on corresponding invoice/receipt/statement of time entry directly across in</t>
    </r>
    <r>
      <rPr>
        <i/>
        <sz val="11"/>
        <color theme="1"/>
        <rFont val="Verdana"/>
        <family val="2"/>
        <scheme val="minor"/>
      </rPr>
      <t xml:space="preserve"> Cost &amp; Invoicing Documentation</t>
    </r>
    <r>
      <rPr>
        <sz val="11"/>
        <color theme="1"/>
        <rFont val="Verdana"/>
        <family val="2"/>
        <scheme val="minor"/>
      </rPr>
      <t xml:space="preserve"> section. If expenses not applicable to this section leave blank.</t>
    </r>
  </si>
  <si>
    <r>
      <t xml:space="preserve">A formula that confirms or denies whether data has been entered correctly to equal Invoice Totals (Total Project Costs). If </t>
    </r>
    <r>
      <rPr>
        <b/>
        <sz val="11"/>
        <color rgb="FF00B050"/>
        <rFont val="Verdana"/>
        <family val="2"/>
        <scheme val="minor"/>
      </rPr>
      <t>green</t>
    </r>
    <r>
      <rPr>
        <sz val="11"/>
        <color theme="1"/>
        <rFont val="Verdana"/>
        <family val="2"/>
        <scheme val="minor"/>
      </rPr>
      <t xml:space="preserve">, data has been entered correctly; if </t>
    </r>
    <r>
      <rPr>
        <b/>
        <sz val="11"/>
        <color rgb="FFFF0000"/>
        <rFont val="Verdana"/>
        <family val="2"/>
        <scheme val="minor"/>
      </rPr>
      <t>red</t>
    </r>
    <r>
      <rPr>
        <sz val="11"/>
        <color theme="1"/>
        <rFont val="Verdana"/>
        <family val="2"/>
        <scheme val="minor"/>
      </rPr>
      <t xml:space="preserve"> data has not been entered correctly and entries need to be checked and corrected if necessary.</t>
    </r>
  </si>
  <si>
    <t>Final Payment Calculation Instructions</t>
  </si>
  <si>
    <t xml:space="preserve">3.) Cumulative State Disbursement (CSD): enter the correct calculation found in Cell C85 into Cell F85 based on the CSD in Cell C83 or C84 to determine the Final Payment Amount. </t>
  </si>
  <si>
    <t>Other Cost-Share Contributions</t>
  </si>
  <si>
    <t xml:space="preserve"> 2.) GRANT BUDGET - OTHER COST-SHARE CONTRIBUTIONS</t>
  </si>
  <si>
    <r>
      <t xml:space="preserve">Enter Other Cost-Share Contributions in </t>
    </r>
    <r>
      <rPr>
        <i/>
        <sz val="11"/>
        <color theme="1"/>
        <rFont val="Verdana"/>
        <family val="2"/>
        <scheme val="minor"/>
      </rPr>
      <t xml:space="preserve">Cash </t>
    </r>
    <r>
      <rPr>
        <sz val="11"/>
        <color theme="1"/>
        <rFont val="Verdana"/>
        <family val="2"/>
        <scheme val="minor"/>
      </rPr>
      <t xml:space="preserve">and </t>
    </r>
    <r>
      <rPr>
        <i/>
        <sz val="11"/>
        <color theme="1"/>
        <rFont val="Verdana"/>
        <family val="2"/>
        <scheme val="minor"/>
      </rPr>
      <t>In-Kind</t>
    </r>
    <r>
      <rPr>
        <sz val="11"/>
        <color theme="1"/>
        <rFont val="Verdana"/>
        <family val="2"/>
        <scheme val="minor"/>
      </rPr>
      <t xml:space="preserve"> rows per most recently approved DEQ contract budget. </t>
    </r>
  </si>
  <si>
    <t>3.) GRANT BUDGET - FEDERAL</t>
  </si>
  <si>
    <t>5.) DEQ Share</t>
  </si>
  <si>
    <t>7.) Federal Share Reimbursement</t>
  </si>
  <si>
    <t>8.) Payment Amount</t>
  </si>
  <si>
    <t xml:space="preserve"> 6.) Other Cost-Share Contributions</t>
  </si>
  <si>
    <r>
      <t xml:space="preserve">Enter invoice dates and Other Cost-Share expenses here based on corresponding invoice/receipt/statement of time entry directly across in </t>
    </r>
    <r>
      <rPr>
        <i/>
        <sz val="11"/>
        <color theme="1"/>
        <rFont val="Verdana"/>
        <family val="2"/>
        <scheme val="minor"/>
      </rPr>
      <t>Cost &amp; Invoicing Documentation</t>
    </r>
    <r>
      <rPr>
        <sz val="11"/>
        <color theme="1"/>
        <rFont val="Verdana"/>
        <family val="2"/>
        <scheme val="minor"/>
      </rPr>
      <t xml:space="preserve"> section. If expenses not applicable to this section leave blank.</t>
    </r>
  </si>
  <si>
    <t>Cell C81</t>
  </si>
  <si>
    <t>Cells T5-T16</t>
  </si>
  <si>
    <t>NRCS-EQIP</t>
  </si>
  <si>
    <t>Cell I81</t>
  </si>
  <si>
    <t>Added Final Payment Calculation Instructions</t>
  </si>
  <si>
    <t>Cell L26</t>
  </si>
  <si>
    <t>Changed from 'Local/Other Non-Federal Share' to Other Cost-Share Contributions</t>
  </si>
  <si>
    <t>Cell F85</t>
  </si>
  <si>
    <t>Added clarification note about final payment calculation</t>
  </si>
  <si>
    <t>GRANT BUDGET - COST SHARE CONTRIBUTIONS</t>
  </si>
  <si>
    <t>1.) Invoices: enter all final invoices and expenses in the Cost &amp; Invoicing Documentation section. Enter the NRCS-CPA-1245 Pay App(s) in this section but not the amount(s).</t>
  </si>
  <si>
    <t>2.) NRCS 1245 Forms: enter the NRCS-CPA-1245 Pay App(s) amounts in the Federal Share Reimbursement section.</t>
  </si>
  <si>
    <t>4.) DEQ Share Column: allocate final invoice expenses for the final payment request under the DEQ Share column based on the Final Payment Amount listed in Cell F86 and  the CSD listed in Cell F83 or Cell F84.</t>
  </si>
  <si>
    <r>
      <t xml:space="preserve">5.) Construction Invoices (Not NRCS 1245 Form): only include the DEQ Share expense(s) in the DEQ Share section up to the maximum CSD or the QA/QC Pass will be red. Any additional expenses can be put in </t>
    </r>
    <r>
      <rPr>
        <i/>
        <sz val="10.5"/>
        <color theme="1"/>
        <rFont val="Verdana"/>
        <family val="2"/>
        <scheme val="minor"/>
      </rPr>
      <t>Other Cost-Share Contributions</t>
    </r>
    <r>
      <rPr>
        <sz val="10.5"/>
        <color theme="1"/>
        <rFont val="Verdana"/>
        <family val="2"/>
        <scheme val="minor"/>
      </rPr>
      <t xml:space="preserve"> section.</t>
    </r>
  </si>
  <si>
    <t>Clarified language in COMPLETION INSTRUCTIONS section</t>
  </si>
  <si>
    <t>Federal</t>
  </si>
  <si>
    <t>Cells V61,W61</t>
  </si>
  <si>
    <t>Corrected erroneous formula</t>
  </si>
  <si>
    <t>Added Match % cells</t>
  </si>
  <si>
    <t>10/3/24 update from 8/28/24 version published to WRDG website on 9/11/24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</si>
</sst>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m/d/yy;@"/>
    <numFmt numFmtId="166" formatCode="&quot;$&quot;#,##0.00"/>
  </numFmts>
  <fonts count="22" x14ac:knownFonts="1">
    <font>
      <sz val="11"/>
      <color theme="1"/>
      <name val="Verdana"/>
      <family val="2"/>
      <scheme val="minor"/>
    </font>
    <font>
      <sz val="11"/>
      <color theme="1"/>
      <name val="Verdana"/>
      <family val="2"/>
      <scheme val="minor"/>
    </font>
    <font>
      <b/>
      <sz val="11"/>
      <color theme="1"/>
      <name val="Verdana"/>
      <family val="2"/>
      <scheme val="minor"/>
    </font>
    <font>
      <u/>
      <sz val="11"/>
      <color theme="1"/>
      <name val="Verdana"/>
      <family val="2"/>
      <scheme val="minor"/>
    </font>
    <font>
      <b/>
      <u/>
      <sz val="11"/>
      <color theme="1"/>
      <name val="Verdana"/>
      <family val="2"/>
      <scheme val="minor"/>
    </font>
    <font>
      <b/>
      <sz val="11"/>
      <color theme="9" tint="-0.499984740745262"/>
      <name val="Verdana"/>
      <family val="2"/>
      <scheme val="minor"/>
    </font>
    <font>
      <i/>
      <sz val="11"/>
      <color theme="1"/>
      <name val="Verdana"/>
      <family val="2"/>
      <scheme val="minor"/>
    </font>
    <font>
      <sz val="11"/>
      <name val="Verdana"/>
      <family val="2"/>
      <scheme val="minor"/>
    </font>
    <font>
      <b/>
      <sz val="11"/>
      <color rgb="FFFF0000"/>
      <name val="Verdana"/>
      <family val="2"/>
      <scheme val="minor"/>
    </font>
    <font>
      <sz val="9"/>
      <color indexed="81"/>
      <name val="Tahoma"/>
      <family val="2"/>
    </font>
    <font>
      <b/>
      <sz val="9"/>
      <color indexed="81"/>
      <name val="Tahoma"/>
      <family val="2"/>
    </font>
    <font>
      <b/>
      <sz val="11"/>
      <color rgb="FFC00000"/>
      <name val="Verdana"/>
      <family val="2"/>
      <scheme val="minor"/>
    </font>
    <font>
      <b/>
      <u/>
      <sz val="11"/>
      <color rgb="FFFF0000"/>
      <name val="Verdana"/>
      <family val="2"/>
      <scheme val="minor"/>
    </font>
    <font>
      <sz val="11"/>
      <color rgb="FFFF0000"/>
      <name val="Verdana"/>
      <family val="2"/>
      <scheme val="minor"/>
    </font>
    <font>
      <b/>
      <sz val="11"/>
      <color rgb="FF00B050"/>
      <name val="Verdana"/>
      <family val="2"/>
      <scheme val="minor"/>
    </font>
    <font>
      <sz val="11"/>
      <color theme="9" tint="-0.499984740745262"/>
      <name val="Verdana"/>
      <family val="2"/>
      <scheme val="minor"/>
    </font>
    <font>
      <sz val="8"/>
      <name val="Verdana"/>
      <family val="2"/>
      <scheme val="minor"/>
    </font>
    <font>
      <i/>
      <sz val="11"/>
      <color rgb="FFFF0000"/>
      <name val="Verdana"/>
      <family val="2"/>
      <scheme val="minor"/>
    </font>
    <font>
      <b/>
      <i/>
      <sz val="11"/>
      <color rgb="FFFF0000"/>
      <name val="Verdana"/>
      <family val="2"/>
      <scheme val="minor"/>
    </font>
    <font>
      <i/>
      <sz val="11"/>
      <name val="Verdana"/>
      <family val="2"/>
      <scheme val="minor"/>
    </font>
    <font>
      <sz val="10.5"/>
      <color theme="1"/>
      <name val="Verdana"/>
      <family val="2"/>
      <scheme val="minor"/>
    </font>
    <font>
      <i/>
      <sz val="10.5"/>
      <color theme="1"/>
      <name val="Verdana"/>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rgb="FFF244B4"/>
        <bgColor indexed="64"/>
      </patternFill>
    </fill>
    <fill>
      <patternFill patternType="solid">
        <fgColor theme="0" tint="-0.249977111117893"/>
        <bgColor indexed="64"/>
      </patternFill>
    </fill>
    <fill>
      <patternFill patternType="solid">
        <fgColor rgb="FF00CC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style="medium">
        <color indexed="64"/>
      </right>
      <top style="thin">
        <color indexed="64"/>
      </top>
      <bottom style="thin">
        <color indexed="64"/>
      </bottom>
      <diagonal/>
    </border>
    <border>
      <left style="medium">
        <color auto="1"/>
      </left>
      <right/>
      <top/>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auto="1"/>
      </left>
      <right style="medium">
        <color auto="1"/>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thin">
        <color auto="1"/>
      </right>
      <top style="thin">
        <color indexed="64"/>
      </top>
      <bottom style="medium">
        <color auto="1"/>
      </bottom>
      <diagonal/>
    </border>
    <border>
      <left/>
      <right style="thin">
        <color auto="1"/>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indexed="64"/>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67">
    <xf numFmtId="0" fontId="0" fillId="0" borderId="0" xfId="0"/>
    <xf numFmtId="44" fontId="0" fillId="0" borderId="0" xfId="1" applyFont="1" applyBorder="1" applyAlignment="1" applyProtection="1">
      <alignment vertical="center"/>
    </xf>
    <xf numFmtId="0" fontId="0" fillId="0" borderId="0" xfId="0" applyAlignment="1">
      <alignment vertical="center"/>
    </xf>
    <xf numFmtId="44" fontId="0" fillId="0" borderId="2" xfId="0" applyNumberFormat="1" applyBorder="1" applyAlignment="1">
      <alignment vertical="center"/>
    </xf>
    <xf numFmtId="0" fontId="0" fillId="0" borderId="2" xfId="0" applyBorder="1" applyAlignment="1">
      <alignment vertical="center"/>
    </xf>
    <xf numFmtId="44" fontId="0" fillId="0" borderId="12" xfId="0" applyNumberFormat="1" applyBorder="1" applyAlignment="1">
      <alignment vertical="center"/>
    </xf>
    <xf numFmtId="0" fontId="0" fillId="0" borderId="12" xfId="0" applyBorder="1" applyAlignment="1">
      <alignment vertical="center"/>
    </xf>
    <xf numFmtId="44" fontId="0" fillId="0" borderId="0" xfId="0" applyNumberFormat="1" applyAlignment="1">
      <alignment vertical="center"/>
    </xf>
    <xf numFmtId="165" fontId="0" fillId="0" borderId="18" xfId="0" applyNumberFormat="1" applyBorder="1" applyAlignment="1" applyProtection="1">
      <alignment horizontal="center" vertical="center"/>
      <protection locked="0"/>
    </xf>
    <xf numFmtId="0" fontId="0" fillId="0" borderId="18" xfId="1" applyNumberFormat="1" applyFont="1" applyBorder="1" applyAlignment="1" applyProtection="1">
      <alignment horizontal="left" vertical="center" indent="1"/>
      <protection locked="0"/>
    </xf>
    <xf numFmtId="44" fontId="0" fillId="0" borderId="2" xfId="1" applyFont="1" applyFill="1" applyBorder="1" applyAlignment="1" applyProtection="1">
      <alignment vertical="center"/>
      <protection locked="0"/>
    </xf>
    <xf numFmtId="44" fontId="0" fillId="0" borderId="12" xfId="1" applyFont="1" applyBorder="1" applyAlignment="1" applyProtection="1">
      <alignment vertical="center"/>
      <protection locked="0"/>
    </xf>
    <xf numFmtId="44" fontId="0" fillId="0" borderId="12" xfId="1" applyFont="1" applyFill="1" applyBorder="1" applyAlignment="1" applyProtection="1">
      <alignment vertical="center"/>
      <protection locked="0"/>
    </xf>
    <xf numFmtId="0" fontId="0" fillId="0" borderId="1" xfId="0" applyBorder="1" applyAlignment="1" applyProtection="1">
      <alignment horizontal="left" vertical="center"/>
      <protection locked="0"/>
    </xf>
    <xf numFmtId="44" fontId="0" fillId="0" borderId="1" xfId="1" applyFont="1" applyFill="1" applyBorder="1" applyAlignment="1" applyProtection="1">
      <alignmen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vertical="center"/>
      <protection locked="0"/>
    </xf>
    <xf numFmtId="44" fontId="0" fillId="0" borderId="7" xfId="1" applyFont="1" applyFill="1" applyBorder="1" applyAlignment="1" applyProtection="1">
      <alignment horizontal="left" vertical="center"/>
      <protection locked="0"/>
    </xf>
    <xf numFmtId="44" fontId="0" fillId="0" borderId="1" xfId="1" applyFont="1" applyBorder="1" applyAlignment="1" applyProtection="1">
      <alignment vertical="center"/>
      <protection locked="0"/>
    </xf>
    <xf numFmtId="10" fontId="0" fillId="0" borderId="0" xfId="2" applyNumberFormat="1" applyFont="1" applyAlignment="1" applyProtection="1">
      <alignment vertical="center"/>
    </xf>
    <xf numFmtId="44" fontId="5" fillId="0" borderId="1" xfId="1" applyFont="1" applyBorder="1" applyAlignment="1" applyProtection="1">
      <alignment vertical="center"/>
    </xf>
    <xf numFmtId="0" fontId="2" fillId="0" borderId="0" xfId="0" applyFont="1" applyAlignment="1">
      <alignment vertical="center"/>
    </xf>
    <xf numFmtId="166" fontId="0" fillId="0" borderId="0" xfId="0" applyNumberFormat="1" applyAlignment="1">
      <alignment vertical="center"/>
    </xf>
    <xf numFmtId="44" fontId="0" fillId="0" borderId="18" xfId="1" applyFont="1" applyBorder="1" applyAlignment="1" applyProtection="1">
      <alignment horizontal="left" vertical="center" indent="1"/>
    </xf>
    <xf numFmtId="44" fontId="0" fillId="0" borderId="1" xfId="0" applyNumberFormat="1" applyBorder="1" applyAlignment="1" applyProtection="1">
      <alignment horizontal="left" vertical="center"/>
      <protection locked="0"/>
    </xf>
    <xf numFmtId="0" fontId="0" fillId="0" borderId="0" xfId="0" applyAlignment="1">
      <alignment horizontal="right" vertical="center"/>
    </xf>
    <xf numFmtId="0" fontId="0" fillId="0" borderId="15" xfId="0" applyBorder="1" applyAlignment="1">
      <alignment vertical="center"/>
    </xf>
    <xf numFmtId="0" fontId="0" fillId="0" borderId="17" xfId="0" applyBorder="1" applyAlignment="1">
      <alignment vertical="center"/>
    </xf>
    <xf numFmtId="0" fontId="2" fillId="4" borderId="2" xfId="0" applyFont="1" applyFill="1" applyBorder="1" applyAlignment="1">
      <alignment horizontal="right" vertical="center"/>
    </xf>
    <xf numFmtId="0" fontId="2" fillId="4" borderId="0" xfId="0" applyFont="1" applyFill="1" applyAlignment="1">
      <alignment horizontal="right" vertical="center"/>
    </xf>
    <xf numFmtId="0" fontId="2" fillId="4" borderId="12" xfId="0" applyFont="1" applyFill="1" applyBorder="1" applyAlignment="1">
      <alignment horizontal="right" vertical="center"/>
    </xf>
    <xf numFmtId="0" fontId="2" fillId="9" borderId="2" xfId="0" applyFont="1" applyFill="1" applyBorder="1" applyAlignment="1">
      <alignment horizontal="right" vertical="center"/>
    </xf>
    <xf numFmtId="0" fontId="2" fillId="9" borderId="0" xfId="0" applyFont="1" applyFill="1" applyAlignment="1">
      <alignment horizontal="right" vertical="center"/>
    </xf>
    <xf numFmtId="0" fontId="2" fillId="9" borderId="12" xfId="0" applyFont="1" applyFill="1" applyBorder="1" applyAlignment="1">
      <alignment horizontal="right" vertical="center"/>
    </xf>
    <xf numFmtId="0" fontId="0" fillId="2" borderId="6" xfId="0" applyFill="1" applyBorder="1" applyAlignment="1">
      <alignment horizontal="center" vertical="center"/>
    </xf>
    <xf numFmtId="0" fontId="0" fillId="3" borderId="6" xfId="0" applyFill="1" applyBorder="1" applyAlignment="1">
      <alignment horizontal="center" vertical="center"/>
    </xf>
    <xf numFmtId="0" fontId="0" fillId="9" borderId="6" xfId="0" applyFill="1" applyBorder="1" applyAlignment="1">
      <alignment horizontal="center" vertical="center"/>
    </xf>
    <xf numFmtId="44" fontId="0" fillId="0" borderId="21" xfId="0" applyNumberFormat="1" applyBorder="1" applyAlignment="1">
      <alignment horizontal="center" vertical="center"/>
    </xf>
    <xf numFmtId="0" fontId="2" fillId="8" borderId="18" xfId="0" applyFont="1" applyFill="1" applyBorder="1" applyAlignment="1">
      <alignment horizontal="center" vertical="center"/>
    </xf>
    <xf numFmtId="0" fontId="0" fillId="4" borderId="21" xfId="0" applyFill="1" applyBorder="1" applyAlignment="1">
      <alignment horizontal="left" vertical="center"/>
    </xf>
    <xf numFmtId="44" fontId="0" fillId="9" borderId="21" xfId="0" applyNumberFormat="1" applyFill="1" applyBorder="1" applyAlignment="1">
      <alignment vertical="center"/>
    </xf>
    <xf numFmtId="44" fontId="0" fillId="5" borderId="20" xfId="0" applyNumberFormat="1" applyFill="1" applyBorder="1" applyAlignment="1">
      <alignment vertical="center"/>
    </xf>
    <xf numFmtId="0" fontId="0" fillId="5" borderId="20" xfId="0" applyFill="1" applyBorder="1" applyAlignment="1">
      <alignment vertical="center"/>
    </xf>
    <xf numFmtId="0" fontId="2" fillId="0" borderId="21" xfId="0" applyFont="1" applyBorder="1" applyAlignment="1">
      <alignment horizontal="center" vertical="center"/>
    </xf>
    <xf numFmtId="0" fontId="0" fillId="0" borderId="0" xfId="0" applyAlignment="1">
      <alignment horizontal="center" vertical="center"/>
    </xf>
    <xf numFmtId="0" fontId="0" fillId="10" borderId="21" xfId="0" applyFill="1" applyBorder="1" applyAlignment="1">
      <alignment vertical="center"/>
    </xf>
    <xf numFmtId="0" fontId="0" fillId="10" borderId="6" xfId="0" applyFill="1" applyBorder="1" applyAlignment="1">
      <alignment horizontal="center" vertical="center"/>
    </xf>
    <xf numFmtId="0" fontId="2" fillId="10" borderId="2" xfId="0" applyFont="1" applyFill="1" applyBorder="1" applyAlignment="1">
      <alignment horizontal="right" vertical="center"/>
    </xf>
    <xf numFmtId="0" fontId="2" fillId="10" borderId="12" xfId="0" applyFont="1" applyFill="1" applyBorder="1" applyAlignment="1">
      <alignment horizontal="right" vertical="center"/>
    </xf>
    <xf numFmtId="0" fontId="2" fillId="10" borderId="0" xfId="0"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9" fontId="0" fillId="0" borderId="0" xfId="2" applyFont="1" applyAlignment="1" applyProtection="1">
      <alignment vertical="center"/>
    </xf>
    <xf numFmtId="44" fontId="2" fillId="11" borderId="18" xfId="1" applyFont="1" applyFill="1" applyBorder="1" applyAlignment="1" applyProtection="1">
      <alignment horizontal="left" vertical="center" indent="1"/>
    </xf>
    <xf numFmtId="44" fontId="0" fillId="11" borderId="21" xfId="0" applyNumberFormat="1" applyFill="1" applyBorder="1" applyAlignment="1">
      <alignment vertical="center"/>
    </xf>
    <xf numFmtId="0" fontId="0" fillId="11" borderId="6" xfId="0" applyFill="1" applyBorder="1" applyAlignment="1">
      <alignment horizontal="center" vertical="center"/>
    </xf>
    <xf numFmtId="44" fontId="0" fillId="11" borderId="21" xfId="0" applyNumberFormat="1" applyFill="1" applyBorder="1" applyAlignment="1">
      <alignment vertical="top"/>
    </xf>
    <xf numFmtId="0" fontId="2" fillId="11" borderId="0" xfId="0" applyFont="1" applyFill="1" applyAlignment="1">
      <alignment horizontal="right" vertical="center"/>
    </xf>
    <xf numFmtId="44" fontId="0" fillId="0" borderId="0" xfId="1" applyFont="1" applyFill="1" applyBorder="1" applyAlignment="1" applyProtection="1">
      <alignment vertical="center"/>
    </xf>
    <xf numFmtId="44" fontId="0" fillId="6" borderId="0" xfId="1" applyFont="1" applyFill="1" applyBorder="1" applyAlignment="1" applyProtection="1">
      <alignment vertical="center"/>
    </xf>
    <xf numFmtId="165" fontId="0" fillId="0" borderId="0" xfId="0" applyNumberFormat="1" applyAlignment="1">
      <alignment horizontal="center" vertical="center"/>
    </xf>
    <xf numFmtId="0" fontId="0" fillId="0" borderId="0" xfId="0" applyAlignment="1">
      <alignment horizontal="left" vertical="center" indent="1"/>
    </xf>
    <xf numFmtId="0" fontId="3" fillId="0" borderId="0" xfId="0" applyFont="1" applyAlignment="1">
      <alignment vertical="center" wrapText="1"/>
    </xf>
    <xf numFmtId="0" fontId="3" fillId="0" borderId="0" xfId="0" applyFont="1" applyAlignment="1">
      <alignment horizontal="center" vertical="center"/>
    </xf>
    <xf numFmtId="44" fontId="5" fillId="0" borderId="0" xfId="1" applyFont="1" applyBorder="1" applyAlignment="1" applyProtection="1">
      <alignment vertical="center"/>
    </xf>
    <xf numFmtId="44" fontId="0" fillId="0" borderId="0" xfId="1" applyFont="1" applyAlignment="1" applyProtection="1">
      <alignment vertical="center"/>
    </xf>
    <xf numFmtId="166" fontId="0" fillId="0" borderId="0" xfId="0" applyNumberFormat="1" applyAlignment="1">
      <alignment horizontal="center" vertical="center"/>
    </xf>
    <xf numFmtId="44" fontId="0" fillId="0" borderId="1" xfId="1" applyFont="1" applyFill="1" applyBorder="1" applyAlignment="1" applyProtection="1">
      <alignment vertical="center"/>
    </xf>
    <xf numFmtId="164" fontId="0" fillId="0" borderId="1" xfId="0" applyNumberFormat="1" applyBorder="1" applyAlignment="1">
      <alignment vertical="center"/>
    </xf>
    <xf numFmtId="44" fontId="0" fillId="0" borderId="15" xfId="1" applyFont="1" applyBorder="1" applyAlignment="1" applyProtection="1">
      <alignment vertical="center"/>
    </xf>
    <xf numFmtId="44" fontId="0" fillId="0" borderId="1" xfId="1" applyFont="1" applyBorder="1" applyAlignment="1" applyProtection="1">
      <alignment vertical="center"/>
    </xf>
    <xf numFmtId="0" fontId="0" fillId="0" borderId="26" xfId="0" applyBorder="1" applyAlignment="1">
      <alignment vertical="center"/>
    </xf>
    <xf numFmtId="166" fontId="2" fillId="6" borderId="16" xfId="0" applyNumberFormat="1" applyFont="1" applyFill="1" applyBorder="1" applyAlignment="1">
      <alignment vertical="center"/>
    </xf>
    <xf numFmtId="0" fontId="0" fillId="0" borderId="0" xfId="0" applyAlignment="1">
      <alignment horizont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11" borderId="3" xfId="0"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pplyProtection="1">
      <alignment horizontal="center" vertical="center"/>
      <protection locked="0"/>
    </xf>
    <xf numFmtId="0" fontId="0" fillId="9" borderId="8" xfId="0" applyFill="1" applyBorder="1" applyAlignment="1">
      <alignment horizontal="center" vertical="center"/>
    </xf>
    <xf numFmtId="0" fontId="0" fillId="9" borderId="10" xfId="0" applyFill="1" applyBorder="1" applyAlignment="1">
      <alignment horizontal="center" vertical="center"/>
    </xf>
    <xf numFmtId="0" fontId="0" fillId="10" borderId="8" xfId="0" applyFill="1" applyBorder="1" applyAlignment="1">
      <alignment horizontal="center" vertical="center"/>
    </xf>
    <xf numFmtId="0" fontId="0" fillId="10" borderId="10" xfId="0" applyFill="1" applyBorder="1" applyAlignment="1">
      <alignment horizontal="center" vertical="center"/>
    </xf>
    <xf numFmtId="0" fontId="2" fillId="0" borderId="0" xfId="0" applyFont="1" applyAlignment="1">
      <alignment horizontal="center"/>
    </xf>
    <xf numFmtId="0" fontId="2" fillId="0" borderId="3" xfId="0" applyFont="1" applyBorder="1" applyAlignment="1">
      <alignment vertical="center"/>
    </xf>
    <xf numFmtId="44" fontId="15" fillId="0" borderId="1" xfId="1" applyFont="1" applyBorder="1" applyAlignment="1" applyProtection="1">
      <alignment vertical="center"/>
    </xf>
    <xf numFmtId="0" fontId="2" fillId="0" borderId="36" xfId="0" applyFont="1" applyBorder="1" applyAlignment="1">
      <alignment vertical="center"/>
    </xf>
    <xf numFmtId="0" fontId="0" fillId="0" borderId="29" xfId="0" applyBorder="1" applyAlignment="1">
      <alignment horizontal="center" vertical="center"/>
    </xf>
    <xf numFmtId="0" fontId="0" fillId="0" borderId="41" xfId="0" applyBorder="1" applyAlignment="1">
      <alignment horizontal="center" vertical="center"/>
    </xf>
    <xf numFmtId="0" fontId="2" fillId="0" borderId="36" xfId="0" applyFont="1" applyBorder="1" applyAlignment="1">
      <alignment horizontal="right" vertical="center"/>
    </xf>
    <xf numFmtId="44" fontId="2" fillId="0" borderId="42" xfId="1" applyFont="1" applyBorder="1" applyAlignment="1" applyProtection="1">
      <alignment vertical="center"/>
    </xf>
    <xf numFmtId="0" fontId="0" fillId="0" borderId="43" xfId="0"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2" fillId="0" borderId="43" xfId="0" applyFont="1" applyBorder="1" applyAlignment="1">
      <alignment horizontal="center" vertical="center"/>
    </xf>
    <xf numFmtId="0" fontId="2" fillId="0" borderId="0" xfId="0" applyFont="1" applyAlignment="1">
      <alignment horizontal="right" vertical="center"/>
    </xf>
    <xf numFmtId="44" fontId="2" fillId="0" borderId="0" xfId="1" applyFont="1" applyFill="1" applyBorder="1" applyAlignment="1" applyProtection="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29" xfId="0" applyBorder="1" applyAlignment="1" applyProtection="1">
      <alignment horizontal="center" vertical="center"/>
      <protection locked="0"/>
    </xf>
    <xf numFmtId="44" fontId="0" fillId="0" borderId="41" xfId="1" applyFont="1" applyFill="1" applyBorder="1" applyAlignment="1" applyProtection="1">
      <alignment vertical="center"/>
    </xf>
    <xf numFmtId="44" fontId="2" fillId="0" borderId="43" xfId="1" applyFont="1" applyFill="1" applyBorder="1" applyAlignment="1" applyProtection="1">
      <alignment vertical="center"/>
    </xf>
    <xf numFmtId="0" fontId="0" fillId="11" borderId="30" xfId="0" applyFill="1" applyBorder="1" applyAlignment="1">
      <alignment horizontal="center" vertical="center"/>
    </xf>
    <xf numFmtId="0" fontId="0" fillId="11" borderId="28" xfId="0" applyFill="1" applyBorder="1" applyAlignment="1">
      <alignment horizontal="center" vertical="center"/>
    </xf>
    <xf numFmtId="164" fontId="0" fillId="0" borderId="29" xfId="0" applyNumberFormat="1" applyBorder="1" applyAlignment="1" applyProtection="1">
      <alignment horizontal="center" vertical="center"/>
      <protection locked="0"/>
    </xf>
    <xf numFmtId="44" fontId="0" fillId="0" borderId="41" xfId="1" applyFont="1" applyFill="1" applyBorder="1" applyAlignment="1" applyProtection="1">
      <alignment vertical="center"/>
      <protection locked="0"/>
    </xf>
    <xf numFmtId="164" fontId="0" fillId="0" borderId="29" xfId="0" applyNumberFormat="1" applyBorder="1" applyAlignment="1" applyProtection="1">
      <alignment vertical="center"/>
      <protection locked="0"/>
    </xf>
    <xf numFmtId="44" fontId="2" fillId="0" borderId="41" xfId="0" applyNumberFormat="1" applyFont="1" applyBorder="1" applyAlignment="1">
      <alignment vertical="center"/>
    </xf>
    <xf numFmtId="44" fontId="0" fillId="0" borderId="17" xfId="0" applyNumberFormat="1" applyBorder="1" applyAlignment="1">
      <alignment vertical="center"/>
    </xf>
    <xf numFmtId="0" fontId="2" fillId="0" borderId="42" xfId="0" applyFont="1" applyBorder="1" applyAlignment="1">
      <alignment vertical="center"/>
    </xf>
    <xf numFmtId="10" fontId="2" fillId="0" borderId="47" xfId="2" applyNumberFormat="1" applyFont="1" applyBorder="1" applyAlignment="1" applyProtection="1">
      <alignment vertical="center"/>
    </xf>
    <xf numFmtId="0" fontId="0" fillId="3" borderId="30" xfId="0" applyFill="1" applyBorder="1" applyAlignment="1">
      <alignment horizontal="center" vertical="center"/>
    </xf>
    <xf numFmtId="0" fontId="0" fillId="3" borderId="28" xfId="0" applyFill="1" applyBorder="1" applyAlignment="1">
      <alignment horizontal="center" vertical="center"/>
    </xf>
    <xf numFmtId="0" fontId="0" fillId="9" borderId="30" xfId="0" applyFill="1" applyBorder="1" applyAlignment="1">
      <alignment horizontal="center" vertical="center"/>
    </xf>
    <xf numFmtId="0" fontId="0" fillId="9" borderId="28" xfId="0" applyFill="1" applyBorder="1" applyAlignment="1">
      <alignment horizontal="center" vertical="center"/>
    </xf>
    <xf numFmtId="0" fontId="0" fillId="7" borderId="29" xfId="0" applyFill="1" applyBorder="1" applyAlignment="1">
      <alignment horizontal="center" vertical="center"/>
    </xf>
    <xf numFmtId="0" fontId="0" fillId="0" borderId="42" xfId="0" applyBorder="1" applyAlignment="1">
      <alignment horizontal="center" vertical="center"/>
    </xf>
    <xf numFmtId="0" fontId="2" fillId="4" borderId="23" xfId="0" applyFont="1" applyFill="1" applyBorder="1" applyAlignment="1">
      <alignment horizontal="right" vertical="center"/>
    </xf>
    <xf numFmtId="44" fontId="0" fillId="0" borderId="23" xfId="0" applyNumberFormat="1" applyBorder="1" applyAlignment="1">
      <alignment vertical="center"/>
    </xf>
    <xf numFmtId="44" fontId="0" fillId="0" borderId="23" xfId="1" applyFont="1" applyFill="1" applyBorder="1" applyAlignment="1" applyProtection="1">
      <alignment vertical="center"/>
    </xf>
    <xf numFmtId="44" fontId="0" fillId="0" borderId="24" xfId="1" applyFont="1" applyFill="1" applyBorder="1" applyAlignment="1" applyProtection="1">
      <alignment vertical="center"/>
    </xf>
    <xf numFmtId="44" fontId="0" fillId="0" borderId="50" xfId="1" applyFont="1" applyFill="1" applyBorder="1" applyAlignment="1" applyProtection="1">
      <alignment vertical="center"/>
      <protection locked="0"/>
    </xf>
    <xf numFmtId="44" fontId="0" fillId="0" borderId="51" xfId="1" applyFont="1" applyFill="1" applyBorder="1" applyAlignment="1" applyProtection="1">
      <alignment vertical="center"/>
      <protection locked="0"/>
    </xf>
    <xf numFmtId="44" fontId="0" fillId="0" borderId="15" xfId="1" applyFont="1" applyFill="1" applyBorder="1" applyAlignment="1" applyProtection="1">
      <alignment vertical="center"/>
    </xf>
    <xf numFmtId="0" fontId="2" fillId="4" borderId="17" xfId="0" applyFont="1" applyFill="1" applyBorder="1" applyAlignment="1">
      <alignment horizontal="right" vertical="center"/>
    </xf>
    <xf numFmtId="44" fontId="0" fillId="0" borderId="17" xfId="1" applyFont="1" applyFill="1" applyBorder="1" applyAlignment="1" applyProtection="1">
      <alignment vertical="center"/>
    </xf>
    <xf numFmtId="44" fontId="0" fillId="0" borderId="16" xfId="1" applyFont="1" applyFill="1" applyBorder="1" applyAlignment="1" applyProtection="1">
      <alignment vertical="center"/>
    </xf>
    <xf numFmtId="0" fontId="2" fillId="9" borderId="23" xfId="0" applyFont="1" applyFill="1" applyBorder="1" applyAlignment="1">
      <alignment horizontal="right" vertical="center"/>
    </xf>
    <xf numFmtId="0" fontId="2" fillId="9" borderId="17" xfId="0" applyFont="1" applyFill="1" applyBorder="1" applyAlignment="1">
      <alignment horizontal="right" vertical="center"/>
    </xf>
    <xf numFmtId="44" fontId="0" fillId="0" borderId="17" xfId="1" applyFont="1" applyBorder="1" applyAlignment="1" applyProtection="1">
      <alignment vertical="center"/>
    </xf>
    <xf numFmtId="44" fontId="0" fillId="0" borderId="16" xfId="1" applyFont="1" applyBorder="1" applyAlignment="1" applyProtection="1">
      <alignment vertical="center"/>
    </xf>
    <xf numFmtId="0" fontId="2" fillId="11" borderId="23" xfId="0" applyFont="1" applyFill="1" applyBorder="1" applyAlignment="1">
      <alignment horizontal="right" vertical="center"/>
    </xf>
    <xf numFmtId="44" fontId="0" fillId="0" borderId="23" xfId="1" applyFont="1" applyBorder="1" applyAlignment="1" applyProtection="1">
      <alignment vertical="center"/>
    </xf>
    <xf numFmtId="44" fontId="0" fillId="6" borderId="23" xfId="1" applyFont="1" applyFill="1" applyBorder="1" applyAlignment="1" applyProtection="1">
      <alignment vertical="center"/>
      <protection locked="0"/>
    </xf>
    <xf numFmtId="44" fontId="0" fillId="6" borderId="24" xfId="1" applyFont="1" applyFill="1" applyBorder="1" applyAlignment="1" applyProtection="1">
      <alignment vertical="center"/>
      <protection locked="0"/>
    </xf>
    <xf numFmtId="0" fontId="2" fillId="11" borderId="17" xfId="0" applyFont="1" applyFill="1" applyBorder="1" applyAlignment="1">
      <alignment horizontal="right" vertical="center"/>
    </xf>
    <xf numFmtId="44" fontId="11" fillId="6" borderId="17" xfId="1" applyFont="1" applyFill="1" applyBorder="1" applyAlignment="1" applyProtection="1">
      <alignment vertical="center"/>
    </xf>
    <xf numFmtId="0" fontId="2" fillId="0" borderId="52" xfId="0" applyFont="1" applyBorder="1" applyAlignment="1">
      <alignment horizontal="right" vertical="center"/>
    </xf>
    <xf numFmtId="0" fontId="2" fillId="0" borderId="21" xfId="0" applyFont="1" applyBorder="1" applyAlignment="1">
      <alignment horizontal="right" vertical="center"/>
    </xf>
    <xf numFmtId="0" fontId="2" fillId="0" borderId="20" xfId="0" applyFont="1" applyBorder="1" applyAlignment="1">
      <alignment horizontal="right" vertical="center"/>
    </xf>
    <xf numFmtId="0" fontId="0" fillId="0" borderId="14" xfId="1" applyNumberFormat="1" applyFont="1" applyBorder="1" applyAlignment="1" applyProtection="1">
      <alignment horizontal="left" vertical="center" indent="1"/>
      <protection locked="0"/>
    </xf>
    <xf numFmtId="44" fontId="0" fillId="0" borderId="14" xfId="1" applyFont="1" applyBorder="1" applyAlignment="1" applyProtection="1">
      <alignment horizontal="left" vertical="center" indent="1"/>
    </xf>
    <xf numFmtId="44" fontId="2" fillId="11" borderId="14" xfId="1" applyFont="1" applyFill="1" applyBorder="1" applyAlignment="1" applyProtection="1">
      <alignment horizontal="left" vertical="center" indent="1"/>
    </xf>
    <xf numFmtId="165" fontId="0" fillId="0" borderId="14" xfId="0" applyNumberFormat="1" applyBorder="1" applyAlignment="1" applyProtection="1">
      <alignment horizontal="center" vertical="center"/>
      <protection locked="0"/>
    </xf>
    <xf numFmtId="44" fontId="0" fillId="0" borderId="41" xfId="0" applyNumberFormat="1" applyBorder="1" applyAlignment="1">
      <alignment vertical="center"/>
    </xf>
    <xf numFmtId="44" fontId="0" fillId="0" borderId="41" xfId="1" applyFont="1" applyBorder="1" applyAlignment="1" applyProtection="1">
      <alignment vertical="center"/>
    </xf>
    <xf numFmtId="0" fontId="2" fillId="0" borderId="53" xfId="0" applyFont="1" applyBorder="1" applyAlignment="1">
      <alignment horizontal="right" vertical="center"/>
    </xf>
    <xf numFmtId="0" fontId="2" fillId="0" borderId="25" xfId="0" applyFont="1" applyBorder="1" applyAlignment="1">
      <alignment horizontal="right" vertical="center"/>
    </xf>
    <xf numFmtId="0" fontId="2" fillId="0" borderId="33" xfId="0" applyFont="1" applyBorder="1" applyAlignment="1">
      <alignment horizontal="right" vertical="center"/>
    </xf>
    <xf numFmtId="0" fontId="0" fillId="0" borderId="23" xfId="0" applyBorder="1" applyAlignment="1">
      <alignment vertical="center"/>
    </xf>
    <xf numFmtId="44" fontId="0" fillId="0" borderId="51" xfId="1" applyFont="1" applyBorder="1" applyAlignment="1" applyProtection="1">
      <alignment vertical="center"/>
      <protection locked="0"/>
    </xf>
    <xf numFmtId="0" fontId="2" fillId="10" borderId="23" xfId="0" applyFont="1" applyFill="1" applyBorder="1" applyAlignment="1">
      <alignment horizontal="right" vertical="center"/>
    </xf>
    <xf numFmtId="0" fontId="2" fillId="10" borderId="17" xfId="0" applyFont="1" applyFill="1" applyBorder="1" applyAlignment="1">
      <alignment horizontal="right" vertical="center"/>
    </xf>
    <xf numFmtId="0" fontId="0" fillId="0" borderId="32" xfId="0" applyBorder="1" applyAlignment="1" applyProtection="1">
      <alignment horizontal="center" vertical="center"/>
      <protection locked="0"/>
    </xf>
    <xf numFmtId="44" fontId="0" fillId="0" borderId="54" xfId="1" applyFont="1" applyFill="1" applyBorder="1" applyAlignment="1" applyProtection="1">
      <alignment vertical="center"/>
      <protection locked="0"/>
    </xf>
    <xf numFmtId="0" fontId="0" fillId="0" borderId="41" xfId="0" applyBorder="1" applyAlignment="1" applyProtection="1">
      <alignment vertical="center"/>
      <protection locked="0"/>
    </xf>
    <xf numFmtId="44" fontId="0" fillId="0" borderId="41" xfId="0" applyNumberFormat="1" applyBorder="1" applyAlignment="1" applyProtection="1">
      <alignment vertical="center"/>
      <protection locked="0"/>
    </xf>
    <xf numFmtId="0" fontId="0" fillId="0" borderId="36" xfId="0" applyBorder="1" applyAlignment="1" applyProtection="1">
      <alignment horizontal="center" vertical="center"/>
      <protection locked="0"/>
    </xf>
    <xf numFmtId="0" fontId="0" fillId="0" borderId="42" xfId="0" applyBorder="1" applyAlignment="1" applyProtection="1">
      <alignment horizontal="left" vertical="center"/>
      <protection locked="0"/>
    </xf>
    <xf numFmtId="0" fontId="0" fillId="0" borderId="43" xfId="0" applyBorder="1" applyAlignment="1" applyProtection="1">
      <alignment vertical="center"/>
      <protection locked="0"/>
    </xf>
    <xf numFmtId="44" fontId="0" fillId="0" borderId="41" xfId="1" applyFont="1" applyFill="1" applyBorder="1" applyAlignment="1" applyProtection="1">
      <alignment horizontal="center" vertical="center"/>
      <protection locked="0"/>
    </xf>
    <xf numFmtId="44" fontId="0" fillId="0" borderId="41" xfId="1" applyFont="1" applyBorder="1" applyAlignment="1" applyProtection="1">
      <alignment vertical="center"/>
      <protection locked="0"/>
    </xf>
    <xf numFmtId="164" fontId="0" fillId="0" borderId="36" xfId="0" applyNumberFormat="1" applyBorder="1" applyAlignment="1" applyProtection="1">
      <alignment horizontal="center" vertical="center"/>
      <protection locked="0"/>
    </xf>
    <xf numFmtId="0" fontId="0" fillId="10" borderId="30" xfId="0" applyFill="1" applyBorder="1" applyAlignment="1">
      <alignment horizontal="center" vertical="center"/>
    </xf>
    <xf numFmtId="0" fontId="0" fillId="10" borderId="28" xfId="0" applyFill="1" applyBorder="1" applyAlignment="1">
      <alignment horizontal="center" vertical="center"/>
    </xf>
    <xf numFmtId="44" fontId="0" fillId="0" borderId="43" xfId="1" applyFont="1" applyFill="1" applyBorder="1" applyAlignment="1" applyProtection="1">
      <alignment horizontal="center" vertical="center"/>
      <protection locked="0"/>
    </xf>
    <xf numFmtId="14" fontId="0" fillId="0" borderId="41"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44" fontId="2" fillId="0" borderId="42" xfId="0" applyNumberFormat="1" applyFont="1" applyBorder="1" applyAlignment="1">
      <alignment vertical="center"/>
    </xf>
    <xf numFmtId="0" fontId="0" fillId="0" borderId="43" xfId="0" applyBorder="1" applyAlignment="1">
      <alignment vertical="center"/>
    </xf>
    <xf numFmtId="14" fontId="7" fillId="0" borderId="41" xfId="0" applyNumberFormat="1" applyFont="1" applyBorder="1" applyAlignment="1" applyProtection="1">
      <alignment horizontal="center" vertical="center"/>
      <protection locked="0"/>
    </xf>
    <xf numFmtId="44" fontId="0" fillId="6" borderId="23" xfId="1" applyFont="1" applyFill="1" applyBorder="1" applyAlignment="1" applyProtection="1">
      <alignment vertical="center"/>
    </xf>
    <xf numFmtId="44" fontId="0" fillId="0" borderId="23" xfId="1" applyFont="1" applyFill="1" applyBorder="1" applyAlignment="1" applyProtection="1">
      <alignment vertical="center"/>
      <protection locked="0"/>
    </xf>
    <xf numFmtId="44" fontId="0" fillId="0" borderId="43" xfId="1" applyFont="1" applyFill="1" applyBorder="1" applyAlignment="1" applyProtection="1">
      <alignment vertical="center"/>
      <protection locked="0"/>
    </xf>
    <xf numFmtId="0" fontId="2" fillId="0" borderId="27" xfId="0" applyFont="1" applyBorder="1" applyAlignment="1">
      <alignment horizontal="right" vertical="center"/>
    </xf>
    <xf numFmtId="44" fontId="2" fillId="0" borderId="17" xfId="0" applyNumberFormat="1" applyFont="1" applyBorder="1" applyAlignment="1">
      <alignment vertical="center"/>
    </xf>
    <xf numFmtId="0" fontId="2" fillId="0" borderId="16" xfId="0" applyFont="1" applyBorder="1" applyAlignment="1">
      <alignment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44" fontId="2" fillId="6" borderId="45" xfId="1" applyFont="1" applyFill="1" applyBorder="1" applyAlignment="1" applyProtection="1">
      <alignment vertical="center"/>
    </xf>
    <xf numFmtId="44" fontId="0" fillId="0" borderId="45" xfId="1" applyFont="1" applyBorder="1" applyAlignment="1" applyProtection="1">
      <alignment vertical="center"/>
    </xf>
    <xf numFmtId="44" fontId="0" fillId="6" borderId="45" xfId="1" applyFont="1" applyFill="1" applyBorder="1" applyAlignment="1" applyProtection="1">
      <alignment vertical="center"/>
      <protection locked="0"/>
    </xf>
    <xf numFmtId="44" fontId="0" fillId="6" borderId="46" xfId="1" applyFont="1" applyFill="1" applyBorder="1" applyAlignment="1" applyProtection="1">
      <alignment vertical="center"/>
      <protection locked="0"/>
    </xf>
    <xf numFmtId="0" fontId="2" fillId="11" borderId="45" xfId="0" applyFont="1" applyFill="1" applyBorder="1" applyAlignment="1">
      <alignment horizontal="right" vertical="center"/>
    </xf>
    <xf numFmtId="0" fontId="2" fillId="11" borderId="60" xfId="0" applyFont="1" applyFill="1" applyBorder="1" applyAlignment="1">
      <alignment horizontal="right" vertical="center"/>
    </xf>
    <xf numFmtId="44" fontId="0" fillId="6" borderId="61" xfId="1" applyFont="1" applyFill="1" applyBorder="1" applyAlignment="1" applyProtection="1">
      <alignment vertical="center"/>
      <protection locked="0"/>
    </xf>
    <xf numFmtId="44" fontId="0" fillId="5" borderId="20" xfId="0" applyNumberFormat="1" applyFill="1" applyBorder="1" applyAlignment="1">
      <alignment horizontal="left" vertical="center"/>
    </xf>
    <xf numFmtId="44" fontId="0" fillId="2" borderId="52" xfId="0" applyNumberFormat="1" applyFill="1" applyBorder="1" applyAlignment="1">
      <alignment vertical="center"/>
    </xf>
    <xf numFmtId="0" fontId="0" fillId="10" borderId="21" xfId="0" applyFill="1" applyBorder="1" applyAlignment="1">
      <alignment horizontal="left" vertical="center"/>
    </xf>
    <xf numFmtId="0" fontId="2" fillId="0" borderId="38" xfId="0" applyFont="1" applyBorder="1" applyAlignment="1">
      <alignment vertical="center"/>
    </xf>
    <xf numFmtId="44" fontId="2" fillId="0" borderId="40" xfId="0" applyNumberFormat="1" applyFont="1" applyBorder="1" applyAlignment="1">
      <alignment vertical="center"/>
    </xf>
    <xf numFmtId="0" fontId="2" fillId="0" borderId="59" xfId="0" applyFont="1" applyBorder="1" applyAlignment="1">
      <alignment vertical="center"/>
    </xf>
    <xf numFmtId="0" fontId="2" fillId="0" borderId="57" xfId="0" applyFont="1" applyBorder="1" applyAlignment="1">
      <alignment horizontal="right" vertical="center"/>
    </xf>
    <xf numFmtId="44" fontId="2" fillId="0" borderId="62" xfId="0" applyNumberFormat="1" applyFont="1" applyBorder="1" applyAlignment="1">
      <alignment vertical="center"/>
    </xf>
    <xf numFmtId="44" fontId="0" fillId="0" borderId="63" xfId="0" applyNumberFormat="1" applyBorder="1" applyAlignment="1">
      <alignment vertical="center"/>
    </xf>
    <xf numFmtId="44" fontId="0" fillId="0" borderId="64" xfId="0" applyNumberFormat="1" applyBorder="1" applyAlignment="1">
      <alignment vertical="center"/>
    </xf>
    <xf numFmtId="0" fontId="2" fillId="0" borderId="59" xfId="0" applyFont="1" applyBorder="1" applyAlignment="1">
      <alignment horizontal="right" vertical="center"/>
    </xf>
    <xf numFmtId="44" fontId="2" fillId="0" borderId="47" xfId="0" applyNumberFormat="1" applyFont="1" applyBorder="1" applyAlignment="1">
      <alignment vertical="center"/>
    </xf>
    <xf numFmtId="44" fontId="2" fillId="0" borderId="63" xfId="0" applyNumberFormat="1" applyFont="1" applyBorder="1" applyAlignment="1">
      <alignmen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8" xfId="0" applyFont="1" applyBorder="1" applyAlignment="1">
      <alignment horizontal="right" vertical="center"/>
    </xf>
    <xf numFmtId="0" fontId="2" fillId="0" borderId="31" xfId="0" applyFont="1" applyBorder="1" applyAlignment="1">
      <alignment horizontal="right" vertical="center"/>
    </xf>
    <xf numFmtId="0" fontId="0" fillId="0" borderId="6" xfId="0" applyBorder="1" applyAlignment="1" applyProtection="1">
      <alignment horizontal="left" vertical="center"/>
      <protection locked="0"/>
    </xf>
    <xf numFmtId="0" fontId="0" fillId="0" borderId="38" xfId="0" applyBorder="1" applyAlignment="1">
      <alignment horizontal="right" vertical="center"/>
    </xf>
    <xf numFmtId="44" fontId="0" fillId="0" borderId="40" xfId="1" applyFont="1" applyFill="1" applyBorder="1" applyAlignment="1" applyProtection="1">
      <alignment vertical="center"/>
    </xf>
    <xf numFmtId="0" fontId="0" fillId="0" borderId="29" xfId="0" applyBorder="1" applyAlignment="1">
      <alignment horizontal="right" vertical="center"/>
    </xf>
    <xf numFmtId="0" fontId="0" fillId="0" borderId="18" xfId="0" applyBorder="1" applyAlignment="1">
      <alignment horizontal="center" vertical="center"/>
    </xf>
    <xf numFmtId="0" fontId="2"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14" fontId="7" fillId="0" borderId="41" xfId="0" applyNumberFormat="1" applyFont="1" applyBorder="1" applyAlignment="1">
      <alignment horizontal="center" vertical="center"/>
    </xf>
    <xf numFmtId="44" fontId="0" fillId="0" borderId="28" xfId="1" applyFont="1" applyFill="1" applyBorder="1" applyAlignment="1" applyProtection="1">
      <alignment vertical="center"/>
      <protection locked="0"/>
    </xf>
    <xf numFmtId="0" fontId="2" fillId="0" borderId="1" xfId="0" applyFont="1" applyBorder="1" applyAlignment="1">
      <alignment horizontal="center"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0" fillId="4" borderId="52" xfId="0" applyFill="1" applyBorder="1" applyAlignment="1">
      <alignment horizontal="left" vertical="center"/>
    </xf>
    <xf numFmtId="0" fontId="2" fillId="0" borderId="0" xfId="0" applyFont="1" applyAlignment="1">
      <alignment horizontal="center" wrapText="1"/>
    </xf>
    <xf numFmtId="0" fontId="0" fillId="0" borderId="0" xfId="0" applyAlignment="1">
      <alignment wrapText="1"/>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 fillId="7" borderId="44" xfId="0" applyFont="1" applyFill="1" applyBorder="1" applyAlignment="1">
      <alignment horizontal="center" vertical="center"/>
    </xf>
    <xf numFmtId="0" fontId="2" fillId="7" borderId="45" xfId="0" applyFont="1" applyFill="1" applyBorder="1" applyAlignment="1">
      <alignment horizontal="center" vertical="center"/>
    </xf>
    <xf numFmtId="0" fontId="2" fillId="7" borderId="46"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14"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11" borderId="58"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2" fillId="4" borderId="58"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11" borderId="44" xfId="0" applyFont="1" applyFill="1" applyBorder="1" applyAlignment="1">
      <alignment horizontal="center" vertical="center"/>
    </xf>
    <xf numFmtId="0" fontId="2" fillId="11" borderId="45" xfId="0" applyFont="1" applyFill="1" applyBorder="1" applyAlignment="1">
      <alignment horizontal="center" vertical="center"/>
    </xf>
    <xf numFmtId="0" fontId="2" fillId="11" borderId="4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0" fillId="11" borderId="3" xfId="0" applyFill="1" applyBorder="1" applyAlignment="1">
      <alignment horizontal="center" vertical="center"/>
    </xf>
    <xf numFmtId="0" fontId="0" fillId="11" borderId="4"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 fillId="10" borderId="58"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59" xfId="0" applyFont="1" applyFill="1" applyBorder="1" applyAlignment="1">
      <alignment horizontal="center" vertical="center" wrapText="1"/>
    </xf>
    <xf numFmtId="0" fontId="0" fillId="0" borderId="42"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right"/>
    </xf>
    <xf numFmtId="0" fontId="0" fillId="0" borderId="10" xfId="0" applyBorder="1" applyAlignment="1">
      <alignment horizontal="right"/>
    </xf>
    <xf numFmtId="0" fontId="2" fillId="10" borderId="44" xfId="0" applyFont="1" applyFill="1" applyBorder="1" applyAlignment="1">
      <alignment horizontal="center" vertical="center"/>
    </xf>
    <xf numFmtId="0" fontId="2" fillId="10" borderId="45" xfId="0" applyFont="1" applyFill="1" applyBorder="1" applyAlignment="1">
      <alignment horizontal="center" vertical="center"/>
    </xf>
    <xf numFmtId="0" fontId="2" fillId="10" borderId="46" xfId="0" applyFont="1" applyFill="1" applyBorder="1" applyAlignment="1">
      <alignment horizontal="center" vertical="center"/>
    </xf>
    <xf numFmtId="0" fontId="0" fillId="10" borderId="8" xfId="0" applyFill="1" applyBorder="1" applyAlignment="1">
      <alignment horizontal="center" vertical="center"/>
    </xf>
    <xf numFmtId="0" fontId="0" fillId="10" borderId="10" xfId="0"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0" fillId="7" borderId="48" xfId="0" applyFill="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0" fillId="0" borderId="26"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7" fillId="0" borderId="26" xfId="0" applyFont="1" applyBorder="1" applyAlignment="1">
      <alignment horizontal="left" vertical="center"/>
    </xf>
    <xf numFmtId="0" fontId="7" fillId="0" borderId="0" xfId="0" applyFont="1" applyAlignment="1">
      <alignment horizontal="left" vertical="center"/>
    </xf>
    <xf numFmtId="0" fontId="7" fillId="0" borderId="15" xfId="0" applyFont="1" applyBorder="1" applyAlignment="1">
      <alignment horizontal="left" vertical="center"/>
    </xf>
    <xf numFmtId="0" fontId="0" fillId="0" borderId="27"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center"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13" fillId="0" borderId="17" xfId="0" applyFont="1" applyBorder="1" applyAlignment="1">
      <alignment horizontal="left" vertical="center"/>
    </xf>
    <xf numFmtId="0" fontId="13" fillId="0" borderId="16"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44" fontId="2" fillId="2" borderId="52" xfId="0" applyNumberFormat="1" applyFont="1" applyFill="1" applyBorder="1" applyAlignment="1">
      <alignment horizontal="center" vertical="center"/>
    </xf>
    <xf numFmtId="44" fontId="2" fillId="2" borderId="21" xfId="0" applyNumberFormat="1" applyFont="1" applyFill="1" applyBorder="1" applyAlignment="1">
      <alignment horizontal="center" vertical="center"/>
    </xf>
    <xf numFmtId="44" fontId="2" fillId="2" borderId="20" xfId="0" applyNumberFormat="1" applyFont="1" applyFill="1" applyBorder="1" applyAlignment="1">
      <alignment horizontal="center" vertical="center"/>
    </xf>
    <xf numFmtId="0" fontId="0" fillId="0" borderId="49"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 fillId="0" borderId="0" xfId="0" applyFont="1" applyAlignment="1">
      <alignment horizontal="right" vertical="center"/>
    </xf>
    <xf numFmtId="0" fontId="2" fillId="9" borderId="5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9" borderId="59" xfId="0" applyFont="1" applyFill="1" applyBorder="1" applyAlignment="1">
      <alignment horizontal="center" vertical="center" wrapText="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48" xfId="0" applyBorder="1" applyAlignment="1">
      <alignment horizontal="center"/>
    </xf>
    <xf numFmtId="0" fontId="2" fillId="9" borderId="44" xfId="0" applyFont="1" applyFill="1" applyBorder="1" applyAlignment="1">
      <alignment horizontal="center" vertical="center"/>
    </xf>
    <xf numFmtId="0" fontId="2" fillId="9" borderId="45" xfId="0" applyFont="1" applyFill="1" applyBorder="1" applyAlignment="1">
      <alignment horizontal="center" vertical="center"/>
    </xf>
    <xf numFmtId="0" fontId="2" fillId="9" borderId="46" xfId="0" applyFont="1" applyFill="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4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9" borderId="8" xfId="0" applyFill="1" applyBorder="1" applyAlignment="1">
      <alignment horizontal="center" vertical="center"/>
    </xf>
    <xf numFmtId="0" fontId="0" fillId="9" borderId="10" xfId="0" applyFill="1" applyBorder="1" applyAlignment="1">
      <alignment horizontal="center" vertical="center"/>
    </xf>
    <xf numFmtId="0" fontId="0" fillId="0" borderId="49" xfId="0" applyBorder="1" applyAlignment="1">
      <alignment horizontal="left"/>
    </xf>
    <xf numFmtId="0" fontId="0" fillId="0" borderId="35" xfId="0" applyBorder="1" applyAlignment="1">
      <alignment horizontal="left"/>
    </xf>
    <xf numFmtId="0" fontId="2" fillId="10" borderId="22"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4" xfId="0" applyFont="1" applyFill="1"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0" fontId="2" fillId="6" borderId="34" xfId="0" applyFont="1" applyFill="1" applyBorder="1" applyAlignment="1">
      <alignment horizontal="center" vertical="center"/>
    </xf>
    <xf numFmtId="0" fontId="2" fillId="6" borderId="37" xfId="0" applyFont="1" applyFill="1" applyBorder="1" applyAlignment="1">
      <alignment horizontal="center" vertical="center"/>
    </xf>
    <xf numFmtId="0" fontId="0" fillId="0" borderId="8" xfId="0" applyBorder="1" applyAlignment="1">
      <alignment horizontal="left"/>
    </xf>
    <xf numFmtId="0" fontId="0" fillId="0" borderId="48" xfId="0" applyBorder="1" applyAlignment="1">
      <alignment horizontal="left"/>
    </xf>
    <xf numFmtId="0" fontId="20" fillId="0" borderId="27" xfId="0" applyFont="1" applyBorder="1" applyAlignment="1">
      <alignment horizontal="left" vertical="center"/>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left" vertical="center"/>
    </xf>
    <xf numFmtId="44" fontId="2" fillId="2" borderId="22" xfId="0" applyNumberFormat="1" applyFont="1" applyFill="1" applyBorder="1" applyAlignment="1">
      <alignment horizontal="center" vertical="center"/>
    </xf>
    <xf numFmtId="44" fontId="2" fillId="2" borderId="26" xfId="0" applyNumberFormat="1" applyFont="1" applyFill="1" applyBorder="1" applyAlignment="1">
      <alignment horizontal="center" vertical="center"/>
    </xf>
    <xf numFmtId="44" fontId="2" fillId="2" borderId="27" xfId="0" applyNumberFormat="1" applyFont="1" applyFill="1" applyBorder="1" applyAlignment="1">
      <alignment horizontal="center" vertical="center"/>
    </xf>
    <xf numFmtId="0" fontId="0" fillId="0" borderId="5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164" fontId="0" fillId="0" borderId="55" xfId="0" applyNumberFormat="1" applyBorder="1" applyAlignment="1">
      <alignment horizontal="center" vertical="center"/>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27"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65" xfId="0" applyNumberForma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6" xfId="0" applyBorder="1" applyAlignment="1">
      <alignment horizontal="center" vertical="center"/>
    </xf>
    <xf numFmtId="0" fontId="2" fillId="11" borderId="8"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2" fillId="0" borderId="0" xfId="0" applyFont="1" applyAlignment="1">
      <alignment horizontal="center"/>
    </xf>
  </cellXfs>
  <cellStyles count="3">
    <cellStyle name="Currency" xfId="1" builtinId="4"/>
    <cellStyle name="Normal" xfId="0" builtinId="0"/>
    <cellStyle name="Percent" xfId="2" builtinId="5"/>
  </cellStyles>
  <dxfs count="4">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s>
  <tableStyles count="0" defaultTableStyle="TableStyleMedium2" defaultPivotStyle="PivotStyleLight16"/>
  <colors>
    <mruColors>
      <color rgb="FFDBE78B"/>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754105</xdr:colOff>
      <xdr:row>1</xdr:row>
      <xdr:rowOff>257503</xdr:rowOff>
    </xdr:to>
    <xdr:pic>
      <xdr:nvPicPr>
        <xdr:cNvPr id="2" name="Picture 1">
          <a:extLst>
            <a:ext uri="{FF2B5EF4-FFF2-40B4-BE49-F238E27FC236}">
              <a16:creationId xmlns:a16="http://schemas.microsoft.com/office/drawing/2014/main" id="{33CD434B-3E89-441E-84E6-F5774239D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53952" cy="441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778639</xdr:colOff>
      <xdr:row>1</xdr:row>
      <xdr:rowOff>248483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73671" cy="4389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793879</xdr:colOff>
      <xdr:row>1</xdr:row>
      <xdr:rowOff>238540</xdr:rowOff>
    </xdr:to>
    <xdr:pic>
      <xdr:nvPicPr>
        <xdr:cNvPr id="2" name="Picture 1">
          <a:extLst>
            <a:ext uri="{FF2B5EF4-FFF2-40B4-BE49-F238E27FC236}">
              <a16:creationId xmlns:a16="http://schemas.microsoft.com/office/drawing/2014/main" id="{AB5CCCBB-1203-4A36-8577-326DBED69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60139" cy="424069"/>
        </a:xfrm>
        <a:prstGeom prst="rect">
          <a:avLst/>
        </a:prstGeom>
      </xdr:spPr>
    </xdr:pic>
    <xdr:clientData/>
  </xdr:twoCellAnchor>
</xdr:wsDr>
</file>

<file path=xl/theme/theme1.xml><?xml version="1.0" encoding="utf-8"?>
<a:theme xmlns:a="http://schemas.openxmlformats.org/drawingml/2006/main" name="Autumn">
  <a:themeElements>
    <a:clrScheme name="Autumn">
      <a:dk1>
        <a:sysClr val="windowText" lastClr="000000"/>
      </a:dk1>
      <a:lt1>
        <a:sysClr val="window" lastClr="FFFFFF"/>
      </a:lt1>
      <a:dk2>
        <a:srgbClr val="B01F0F"/>
      </a:dk2>
      <a:lt2>
        <a:srgbClr val="FF9000"/>
      </a:lt2>
      <a:accent1>
        <a:srgbClr val="ED4600"/>
      </a:accent1>
      <a:accent2>
        <a:srgbClr val="C4D73F"/>
      </a:accent2>
      <a:accent3>
        <a:srgbClr val="FFCE2D"/>
      </a:accent3>
      <a:accent4>
        <a:srgbClr val="FFA600"/>
      </a:accent4>
      <a:accent5>
        <a:srgbClr val="ED5E00"/>
      </a:accent5>
      <a:accent6>
        <a:srgbClr val="C62D03"/>
      </a:accent6>
      <a:hlink>
        <a:srgbClr val="408080"/>
      </a:hlink>
      <a:folHlink>
        <a:srgbClr val="5EAEAE"/>
      </a:folHlink>
    </a:clrScheme>
    <a:fontScheme name="Autumn">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tumn">
      <a:fillStyleLst>
        <a:solidFill>
          <a:schemeClr val="phClr"/>
        </a:solidFill>
        <a:gradFill rotWithShape="1">
          <a:gsLst>
            <a:gs pos="0">
              <a:schemeClr val="phClr">
                <a:tint val="70000"/>
                <a:lumMod val="110000"/>
              </a:schemeClr>
            </a:gs>
            <a:gs pos="100000">
              <a:schemeClr val="phClr">
                <a:tint val="90000"/>
              </a:schemeClr>
            </a:gs>
          </a:gsLst>
          <a:lin ang="5400000" scaled="1"/>
        </a:gradFill>
        <a:gradFill rotWithShape="1">
          <a:gsLst>
            <a:gs pos="0">
              <a:schemeClr val="phClr">
                <a:tint val="98000"/>
                <a:satMod val="120000"/>
                <a:lumMod val="110000"/>
              </a:schemeClr>
            </a:gs>
            <a:gs pos="100000">
              <a:schemeClr val="phClr">
                <a:shade val="90000"/>
                <a:lumMod val="90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88900" dist="38100" dir="5400000" algn="ctr" rotWithShape="0">
              <a:srgbClr val="000000">
                <a:alpha val="65000"/>
              </a:srgbClr>
            </a:outerShdw>
          </a:effectLst>
          <a:scene3d>
            <a:camera prst="orthographicFront">
              <a:rot lat="0" lon="0" rev="0"/>
            </a:camera>
            <a:lightRig rig="threePt" dir="tl">
              <a:rot lat="0" lon="0" rev="5400000"/>
            </a:lightRig>
          </a:scene3d>
          <a:sp3d>
            <a:bevelT w="25400" h="38100"/>
          </a:sp3d>
        </a:effectStyle>
      </a:effectStyleLst>
      <a:bgFillStyleLst>
        <a:solidFill>
          <a:schemeClr val="phClr"/>
        </a:solidFill>
        <a:gradFill rotWithShape="1">
          <a:gsLst>
            <a:gs pos="0">
              <a:schemeClr val="phClr">
                <a:tint val="98000"/>
                <a:shade val="100000"/>
                <a:hueMod val="108000"/>
                <a:satMod val="130000"/>
                <a:lumMod val="108000"/>
              </a:schemeClr>
            </a:gs>
            <a:gs pos="92000">
              <a:schemeClr val="phClr">
                <a:shade val="88000"/>
                <a:hueMod val="96000"/>
                <a:satMod val="120000"/>
                <a:lumMod val="74000"/>
              </a:schemeClr>
            </a:gs>
          </a:gsLst>
          <a:lin ang="5400000" scaled="1"/>
        </a:gradFill>
        <a:gradFill rotWithShape="1">
          <a:gsLst>
            <a:gs pos="0">
              <a:schemeClr val="phClr">
                <a:tint val="98000"/>
                <a:shade val="100000"/>
                <a:hueMod val="100000"/>
                <a:satMod val="130000"/>
                <a:lumMod val="112000"/>
              </a:schemeClr>
            </a:gs>
            <a:gs pos="100000">
              <a:schemeClr val="phClr">
                <a:shade val="84000"/>
                <a:hueMod val="96000"/>
                <a:satMod val="120000"/>
                <a:lumMod val="80000"/>
              </a:schemeClr>
            </a:gs>
          </a:gsLst>
          <a:path path="circle">
            <a:fillToRect l="50000" t="5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9B786-3EE0-4190-BF8F-151A8943C165}">
  <sheetPr>
    <pageSetUpPr fitToPage="1"/>
  </sheetPr>
  <dimension ref="A1:AK104"/>
  <sheetViews>
    <sheetView tabSelected="1" zoomScale="55" zoomScaleNormal="55" zoomScalePageLayoutView="70" workbookViewId="0">
      <selection activeCell="D2" sqref="D2:I2"/>
    </sheetView>
  </sheetViews>
  <sheetFormatPr defaultColWidth="8.81640625" defaultRowHeight="13.8" x14ac:dyDescent="0.25"/>
  <cols>
    <col min="1" max="1" width="1.1796875" style="2" customWidth="1"/>
    <col min="2" max="2" width="17.54296875" style="2" customWidth="1"/>
    <col min="3" max="3" width="34.453125" style="2" customWidth="1"/>
    <col min="4" max="4" width="17.08984375" style="2" customWidth="1"/>
    <col min="5" max="5" width="1.7265625" style="2" customWidth="1"/>
    <col min="6" max="9" width="13.7265625" style="2" customWidth="1"/>
    <col min="10" max="10" width="16.54296875" style="2" customWidth="1"/>
    <col min="11" max="11" width="1.7265625" style="2" customWidth="1"/>
    <col min="12" max="12" width="15.36328125" style="2" customWidth="1"/>
    <col min="13" max="13" width="17.08984375" style="2" customWidth="1"/>
    <col min="14" max="14" width="13.7265625" style="2" customWidth="1"/>
    <col min="15" max="15" width="12.08984375" style="2" customWidth="1"/>
    <col min="16" max="17" width="13.7265625" style="2" customWidth="1"/>
    <col min="18" max="18" width="5.453125" style="2" customWidth="1"/>
    <col min="19" max="19" width="36.08984375" style="2" customWidth="1"/>
    <col min="20" max="20" width="18.7265625" style="2" customWidth="1"/>
    <col min="21" max="21" width="15.7265625" style="2" customWidth="1"/>
    <col min="22" max="22" width="11.453125" style="2" customWidth="1"/>
    <col min="23" max="23" width="11.81640625" style="2" customWidth="1"/>
    <col min="24" max="27" width="8.81640625" style="2"/>
    <col min="28" max="28" width="9.36328125" style="2" customWidth="1"/>
    <col min="29" max="32" width="8.81640625" style="2"/>
    <col min="33" max="33" width="10.08984375" style="2" customWidth="1"/>
    <col min="34" max="36" width="8.81640625" style="2"/>
    <col min="37" max="37" width="30.81640625" style="2" customWidth="1"/>
    <col min="38" max="38" width="4.6328125" style="2" customWidth="1"/>
    <col min="39" max="16384" width="8.81640625" style="2"/>
  </cols>
  <sheetData>
    <row r="1" spans="1:37" ht="14.4" thickBot="1" x14ac:dyDescent="0.3">
      <c r="A1" s="233"/>
      <c r="B1" s="234"/>
      <c r="C1" s="276"/>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row>
    <row r="2" spans="1:37" ht="21" customHeight="1" thickBot="1" x14ac:dyDescent="0.3">
      <c r="A2" s="235"/>
      <c r="B2" s="236"/>
      <c r="C2" s="138" t="s">
        <v>33</v>
      </c>
      <c r="D2" s="237" t="s">
        <v>81</v>
      </c>
      <c r="E2" s="238"/>
      <c r="F2" s="238"/>
      <c r="G2" s="238"/>
      <c r="H2" s="238"/>
      <c r="I2" s="239"/>
      <c r="O2" s="240" t="s">
        <v>35</v>
      </c>
      <c r="P2" s="241"/>
      <c r="Q2" s="144"/>
      <c r="R2" s="61"/>
      <c r="S2" s="38" t="s">
        <v>61</v>
      </c>
      <c r="T2" s="227" t="s">
        <v>37</v>
      </c>
      <c r="U2" s="228"/>
      <c r="V2" s="228"/>
      <c r="W2" s="228"/>
      <c r="X2" s="228"/>
      <c r="Y2" s="228"/>
      <c r="Z2" s="228"/>
      <c r="AA2" s="228"/>
      <c r="AB2" s="228"/>
      <c r="AC2" s="228"/>
      <c r="AD2" s="228"/>
      <c r="AE2" s="228"/>
      <c r="AF2" s="228"/>
      <c r="AG2" s="228"/>
      <c r="AH2" s="228"/>
      <c r="AI2" s="228"/>
      <c r="AJ2" s="228"/>
      <c r="AK2" s="229"/>
    </row>
    <row r="3" spans="1:37" ht="14.4" thickBot="1" x14ac:dyDescent="0.3">
      <c r="C3" s="139" t="s">
        <v>36</v>
      </c>
      <c r="D3" s="9"/>
      <c r="E3" s="62"/>
      <c r="F3" s="62"/>
      <c r="G3" s="62"/>
      <c r="H3" s="62"/>
      <c r="I3" s="62"/>
      <c r="S3" s="43"/>
      <c r="T3" s="230" t="s">
        <v>83</v>
      </c>
      <c r="U3" s="231"/>
      <c r="V3" s="231"/>
      <c r="W3" s="231"/>
      <c r="X3" s="231"/>
      <c r="Y3" s="231"/>
      <c r="Z3" s="231"/>
      <c r="AA3" s="231"/>
      <c r="AB3" s="231"/>
      <c r="AC3" s="231"/>
      <c r="AD3" s="231"/>
      <c r="AE3" s="231"/>
      <c r="AF3" s="231"/>
      <c r="AG3" s="231"/>
      <c r="AH3" s="231"/>
      <c r="AI3" s="231"/>
      <c r="AJ3" s="231"/>
      <c r="AK3" s="232"/>
    </row>
    <row r="4" spans="1:37" ht="14.4" thickBot="1" x14ac:dyDescent="0.3">
      <c r="C4" s="139" t="s">
        <v>77</v>
      </c>
      <c r="D4" s="23">
        <f>SUM(D9+D13+D19)</f>
        <v>0</v>
      </c>
      <c r="E4" s="62"/>
      <c r="F4" s="62"/>
      <c r="G4" s="62"/>
      <c r="I4" s="62"/>
      <c r="S4" s="37"/>
      <c r="T4" s="281" t="s">
        <v>126</v>
      </c>
      <c r="U4" s="282"/>
      <c r="V4" s="282"/>
      <c r="W4" s="282"/>
      <c r="X4" s="282"/>
      <c r="Y4" s="282"/>
      <c r="Z4" s="282"/>
      <c r="AA4" s="282"/>
      <c r="AB4" s="282"/>
      <c r="AC4" s="282"/>
      <c r="AD4" s="282"/>
      <c r="AE4" s="282"/>
      <c r="AF4" s="282"/>
      <c r="AG4" s="282"/>
      <c r="AH4" s="282"/>
      <c r="AI4" s="282"/>
      <c r="AJ4" s="282"/>
      <c r="AK4" s="283"/>
    </row>
    <row r="5" spans="1:37" ht="14.4" thickBot="1" x14ac:dyDescent="0.3">
      <c r="C5" s="139" t="s">
        <v>34</v>
      </c>
      <c r="D5" s="54">
        <f>D9</f>
        <v>0</v>
      </c>
      <c r="E5" s="62"/>
      <c r="F5" s="62"/>
      <c r="G5" s="62"/>
      <c r="H5" s="62"/>
      <c r="I5" s="62"/>
      <c r="S5" s="55" t="s">
        <v>42</v>
      </c>
      <c r="T5" s="284" t="s">
        <v>135</v>
      </c>
      <c r="U5" s="285"/>
      <c r="V5" s="285"/>
      <c r="W5" s="285"/>
      <c r="X5" s="285"/>
      <c r="Y5" s="285"/>
      <c r="Z5" s="285"/>
      <c r="AA5" s="285"/>
      <c r="AB5" s="285"/>
      <c r="AC5" s="285"/>
      <c r="AD5" s="285"/>
      <c r="AE5" s="285"/>
      <c r="AF5" s="285"/>
      <c r="AG5" s="285"/>
      <c r="AH5" s="285"/>
      <c r="AI5" s="285"/>
      <c r="AJ5" s="285"/>
      <c r="AK5" s="286"/>
    </row>
    <row r="6" spans="1:37" ht="14.4" thickBot="1" x14ac:dyDescent="0.3">
      <c r="C6" s="139" t="s">
        <v>43</v>
      </c>
      <c r="D6" s="23">
        <f>D5*0.9</f>
        <v>0</v>
      </c>
      <c r="G6" s="63"/>
      <c r="S6" s="218" t="s">
        <v>38</v>
      </c>
      <c r="T6" s="284" t="s">
        <v>144</v>
      </c>
      <c r="U6" s="285"/>
      <c r="V6" s="285"/>
      <c r="W6" s="285"/>
      <c r="X6" s="285"/>
      <c r="Y6" s="285"/>
      <c r="Z6" s="285"/>
      <c r="AA6" s="285"/>
      <c r="AB6" s="285"/>
      <c r="AC6" s="285"/>
      <c r="AD6" s="285"/>
      <c r="AE6" s="285"/>
      <c r="AF6" s="285"/>
      <c r="AG6" s="285"/>
      <c r="AH6" s="285"/>
      <c r="AI6" s="285"/>
      <c r="AJ6" s="285"/>
      <c r="AK6" s="286"/>
    </row>
    <row r="7" spans="1:37" ht="14.4" thickBot="1" x14ac:dyDescent="0.3">
      <c r="C7" s="140" t="s">
        <v>67</v>
      </c>
      <c r="D7" s="23">
        <f>D6-C74</f>
        <v>0</v>
      </c>
      <c r="G7" s="63"/>
      <c r="R7" s="64"/>
      <c r="S7" s="45" t="s">
        <v>70</v>
      </c>
      <c r="T7" s="284" t="s">
        <v>130</v>
      </c>
      <c r="U7" s="285"/>
      <c r="V7" s="285"/>
      <c r="W7" s="285"/>
      <c r="X7" s="285"/>
      <c r="Y7" s="285"/>
      <c r="Z7" s="285"/>
      <c r="AA7" s="285"/>
      <c r="AB7" s="285"/>
      <c r="AC7" s="285"/>
      <c r="AD7" s="285"/>
      <c r="AE7" s="285"/>
      <c r="AF7" s="285"/>
      <c r="AG7" s="285"/>
      <c r="AH7" s="285"/>
      <c r="AI7" s="285"/>
      <c r="AJ7" s="285"/>
      <c r="AK7" s="286"/>
    </row>
    <row r="8" spans="1:37" ht="14.4" thickBot="1" x14ac:dyDescent="0.3">
      <c r="C8" s="52"/>
      <c r="F8" s="50" t="s">
        <v>30</v>
      </c>
      <c r="G8" s="51" t="s">
        <v>14</v>
      </c>
      <c r="H8" s="50" t="s">
        <v>15</v>
      </c>
      <c r="I8" s="50" t="s">
        <v>16</v>
      </c>
      <c r="J8" s="50" t="s">
        <v>88</v>
      </c>
      <c r="L8" s="21" t="s">
        <v>89</v>
      </c>
      <c r="M8" s="52" t="s">
        <v>90</v>
      </c>
      <c r="N8" s="50" t="s">
        <v>9</v>
      </c>
      <c r="O8" s="50" t="s">
        <v>10</v>
      </c>
      <c r="P8" s="50" t="s">
        <v>39</v>
      </c>
      <c r="Q8" s="50" t="s">
        <v>11</v>
      </c>
      <c r="R8" s="1"/>
      <c r="S8" s="189" t="s">
        <v>80</v>
      </c>
      <c r="T8" s="294" t="s">
        <v>127</v>
      </c>
      <c r="U8" s="295"/>
      <c r="V8" s="295"/>
      <c r="W8" s="295"/>
      <c r="X8" s="295"/>
      <c r="Y8" s="295"/>
      <c r="Z8" s="295"/>
      <c r="AA8" s="295"/>
      <c r="AB8" s="295"/>
      <c r="AC8" s="295"/>
      <c r="AD8" s="295"/>
      <c r="AE8" s="295"/>
      <c r="AF8" s="295"/>
      <c r="AG8" s="295"/>
      <c r="AH8" s="295"/>
      <c r="AI8" s="295"/>
      <c r="AJ8" s="295"/>
      <c r="AK8" s="296"/>
    </row>
    <row r="9" spans="1:37" ht="14.4" thickBot="1" x14ac:dyDescent="0.3">
      <c r="B9" s="242" t="s">
        <v>40</v>
      </c>
      <c r="C9" s="186" t="s">
        <v>5</v>
      </c>
      <c r="D9" s="181">
        <f>SUM(F9:Q9)</f>
        <v>0</v>
      </c>
      <c r="E9" s="182"/>
      <c r="F9" s="183"/>
      <c r="G9" s="183">
        <v>0</v>
      </c>
      <c r="H9" s="183">
        <v>0</v>
      </c>
      <c r="I9" s="183">
        <v>0</v>
      </c>
      <c r="J9" s="183">
        <v>0</v>
      </c>
      <c r="K9" s="183"/>
      <c r="L9" s="183">
        <v>0</v>
      </c>
      <c r="M9" s="183">
        <v>0</v>
      </c>
      <c r="N9" s="183">
        <v>0</v>
      </c>
      <c r="O9" s="183">
        <v>0</v>
      </c>
      <c r="P9" s="183">
        <v>0</v>
      </c>
      <c r="Q9" s="187">
        <v>0</v>
      </c>
      <c r="R9" s="1"/>
      <c r="S9" s="55" t="s">
        <v>71</v>
      </c>
      <c r="T9" s="287" t="s">
        <v>132</v>
      </c>
      <c r="U9" s="288"/>
      <c r="V9" s="288"/>
      <c r="W9" s="288"/>
      <c r="X9" s="288"/>
      <c r="Y9" s="288"/>
      <c r="Z9" s="288"/>
      <c r="AA9" s="288"/>
      <c r="AB9" s="288"/>
      <c r="AC9" s="288"/>
      <c r="AD9" s="288"/>
      <c r="AE9" s="288"/>
      <c r="AF9" s="288"/>
      <c r="AG9" s="288"/>
      <c r="AH9" s="288"/>
      <c r="AI9" s="288"/>
      <c r="AJ9" s="288"/>
      <c r="AK9" s="289"/>
    </row>
    <row r="10" spans="1:37" x14ac:dyDescent="0.25">
      <c r="B10" s="243"/>
      <c r="C10" s="58" t="s">
        <v>6</v>
      </c>
      <c r="D10" s="60">
        <f>SUM(F10:Q10)</f>
        <v>0</v>
      </c>
      <c r="E10" s="1"/>
      <c r="F10" s="1">
        <f>SUMIF($I$28:$I$57,"A",$J$28:$J$57)</f>
        <v>0</v>
      </c>
      <c r="G10" s="1">
        <f>SUMIF($I$28:$I$57,"D",$J$28:$J$57)</f>
        <v>0</v>
      </c>
      <c r="H10" s="1">
        <f>SUMIF($I$28:$I$57,"P",$J$28:$J$57)</f>
        <v>0</v>
      </c>
      <c r="I10" s="1">
        <f>SUMIF($I$28:$I$57,"S",$J$28:$J$57)</f>
        <v>0</v>
      </c>
      <c r="J10" s="1">
        <f>SUMIF($I$28:$I$57,"CM",$J$28:$J$57)</f>
        <v>0</v>
      </c>
      <c r="L10" s="1">
        <f>SUMIF($I$28:$I$57,"PM",$J$28:$J$57)</f>
        <v>0</v>
      </c>
      <c r="M10" s="1">
        <f>SUMIF($I$28:$I$57,"CO",$J$28:$J$57)</f>
        <v>0</v>
      </c>
      <c r="N10" s="1">
        <f>SUMIF($I$28:$I$57,"C",$J$28:$J$57)</f>
        <v>0</v>
      </c>
      <c r="O10" s="1">
        <f>SUMIF($I$28:$I$57,"E",$J$28:$J$57)</f>
        <v>0</v>
      </c>
      <c r="P10" s="1">
        <f>SUMIF($I$28:$I$57,"M",$J$28:$J$57)</f>
        <v>0</v>
      </c>
      <c r="Q10" s="70">
        <f>SUMIF($I$28:$I$57,"L",$J$28:$J$57)</f>
        <v>0</v>
      </c>
      <c r="R10" s="1"/>
      <c r="S10" s="218" t="s">
        <v>100</v>
      </c>
      <c r="T10" s="284" t="s">
        <v>133</v>
      </c>
      <c r="U10" s="285"/>
      <c r="V10" s="285"/>
      <c r="W10" s="285"/>
      <c r="X10" s="285"/>
      <c r="Y10" s="285"/>
      <c r="Z10" s="285"/>
      <c r="AA10" s="285"/>
      <c r="AB10" s="285"/>
      <c r="AC10" s="285"/>
      <c r="AD10" s="285"/>
      <c r="AE10" s="285"/>
      <c r="AF10" s="285"/>
      <c r="AG10" s="285"/>
      <c r="AH10" s="285"/>
      <c r="AI10" s="285"/>
      <c r="AJ10" s="285"/>
      <c r="AK10" s="286"/>
    </row>
    <row r="11" spans="1:37" ht="14.4" thickBot="1" x14ac:dyDescent="0.3">
      <c r="B11" s="244"/>
      <c r="C11" s="136" t="s">
        <v>7</v>
      </c>
      <c r="D11" s="137">
        <f>SUM(D9-C74)</f>
        <v>0</v>
      </c>
      <c r="E11" s="130"/>
      <c r="F11" s="130">
        <f>F9-F10</f>
        <v>0</v>
      </c>
      <c r="G11" s="130">
        <f>G9-G10</f>
        <v>0</v>
      </c>
      <c r="H11" s="130">
        <f t="shared" ref="H11:O11" si="0">H9-H10</f>
        <v>0</v>
      </c>
      <c r="I11" s="130">
        <f t="shared" si="0"/>
        <v>0</v>
      </c>
      <c r="J11" s="130">
        <f t="shared" si="0"/>
        <v>0</v>
      </c>
      <c r="K11" s="27"/>
      <c r="L11" s="130">
        <f t="shared" si="0"/>
        <v>0</v>
      </c>
      <c r="M11" s="130">
        <f t="shared" si="0"/>
        <v>0</v>
      </c>
      <c r="N11" s="130">
        <f>N9-N10</f>
        <v>0</v>
      </c>
      <c r="O11" s="130">
        <f t="shared" si="0"/>
        <v>0</v>
      </c>
      <c r="P11" s="130">
        <f>P9-P10</f>
        <v>0</v>
      </c>
      <c r="Q11" s="131">
        <f>Q9-Q10</f>
        <v>0</v>
      </c>
      <c r="S11" s="190" t="s">
        <v>72</v>
      </c>
      <c r="T11" s="284" t="s">
        <v>134</v>
      </c>
      <c r="U11" s="285"/>
      <c r="V11" s="285"/>
      <c r="W11" s="285"/>
      <c r="X11" s="285"/>
      <c r="Y11" s="285"/>
      <c r="Z11" s="285"/>
      <c r="AA11" s="285"/>
      <c r="AB11" s="285"/>
      <c r="AC11" s="285"/>
      <c r="AD11" s="285"/>
      <c r="AE11" s="285"/>
      <c r="AF11" s="285"/>
      <c r="AG11" s="285"/>
      <c r="AH11" s="285"/>
      <c r="AI11" s="285"/>
      <c r="AJ11" s="285"/>
      <c r="AK11" s="286"/>
    </row>
    <row r="12" spans="1:37" ht="14.4" thickBot="1" x14ac:dyDescent="0.3">
      <c r="D12" s="7"/>
      <c r="R12" s="59"/>
      <c r="S12" s="42" t="s">
        <v>73</v>
      </c>
      <c r="T12" s="290" t="s">
        <v>128</v>
      </c>
      <c r="U12" s="291"/>
      <c r="V12" s="291"/>
      <c r="W12" s="291"/>
      <c r="X12" s="291"/>
      <c r="Y12" s="291"/>
      <c r="Z12" s="291"/>
      <c r="AA12" s="291"/>
      <c r="AB12" s="291"/>
      <c r="AC12" s="291"/>
      <c r="AD12" s="291"/>
      <c r="AE12" s="291"/>
      <c r="AF12" s="291"/>
      <c r="AG12" s="291"/>
      <c r="AH12" s="291"/>
      <c r="AI12" s="291"/>
      <c r="AJ12" s="291"/>
      <c r="AK12" s="292"/>
    </row>
    <row r="13" spans="1:37" ht="14.4" thickBot="1" x14ac:dyDescent="0.3">
      <c r="B13" s="246" t="s">
        <v>103</v>
      </c>
      <c r="C13" s="118" t="s">
        <v>5</v>
      </c>
      <c r="D13" s="119">
        <f>SUM(F13:Q13)</f>
        <v>0</v>
      </c>
      <c r="E13" s="150"/>
      <c r="F13" s="120">
        <f>F15+F14</f>
        <v>0</v>
      </c>
      <c r="G13" s="120">
        <f t="shared" ref="G13:Q13" si="1">G15+G14</f>
        <v>0</v>
      </c>
      <c r="H13" s="120">
        <f t="shared" si="1"/>
        <v>0</v>
      </c>
      <c r="I13" s="120">
        <f t="shared" si="1"/>
        <v>0</v>
      </c>
      <c r="J13" s="120">
        <f t="shared" si="1"/>
        <v>0</v>
      </c>
      <c r="K13" s="120"/>
      <c r="L13" s="120">
        <f t="shared" si="1"/>
        <v>0</v>
      </c>
      <c r="M13" s="120">
        <f t="shared" si="1"/>
        <v>0</v>
      </c>
      <c r="N13" s="120">
        <f t="shared" si="1"/>
        <v>0</v>
      </c>
      <c r="O13" s="120">
        <f t="shared" si="1"/>
        <v>0</v>
      </c>
      <c r="P13" s="120">
        <f t="shared" si="1"/>
        <v>0</v>
      </c>
      <c r="Q13" s="121">
        <f t="shared" si="1"/>
        <v>0</v>
      </c>
      <c r="R13" s="1"/>
      <c r="S13" s="293"/>
      <c r="T13" s="293"/>
      <c r="U13" s="293"/>
      <c r="V13" s="293"/>
      <c r="W13" s="293"/>
      <c r="X13" s="293"/>
      <c r="Y13" s="293"/>
      <c r="Z13" s="293"/>
      <c r="AA13" s="293"/>
      <c r="AB13" s="293"/>
      <c r="AC13" s="293"/>
      <c r="AD13" s="293"/>
      <c r="AE13" s="293"/>
      <c r="AF13" s="293"/>
      <c r="AG13" s="293"/>
      <c r="AH13" s="293"/>
      <c r="AI13" s="293"/>
      <c r="AJ13" s="293"/>
      <c r="AK13" s="293"/>
    </row>
    <row r="14" spans="1:37" x14ac:dyDescent="0.25">
      <c r="B14" s="247"/>
      <c r="C14" s="28" t="s">
        <v>18</v>
      </c>
      <c r="D14" s="3">
        <f>SUM(F14:Q14)</f>
        <v>0</v>
      </c>
      <c r="E14" s="4"/>
      <c r="F14" s="10">
        <v>0</v>
      </c>
      <c r="G14" s="10">
        <v>0</v>
      </c>
      <c r="H14" s="10">
        <v>0</v>
      </c>
      <c r="I14" s="10">
        <v>0</v>
      </c>
      <c r="J14" s="10">
        <v>0</v>
      </c>
      <c r="K14" s="10"/>
      <c r="L14" s="10">
        <v>0</v>
      </c>
      <c r="M14" s="10">
        <v>0</v>
      </c>
      <c r="N14" s="10">
        <v>0</v>
      </c>
      <c r="O14" s="10">
        <v>0</v>
      </c>
      <c r="P14" s="10">
        <v>0</v>
      </c>
      <c r="Q14" s="122">
        <v>0</v>
      </c>
      <c r="R14" s="1"/>
      <c r="S14" s="303" t="s">
        <v>76</v>
      </c>
      <c r="T14" s="301" t="s">
        <v>118</v>
      </c>
      <c r="U14" s="301"/>
      <c r="V14" s="301"/>
      <c r="W14" s="301"/>
      <c r="X14" s="301"/>
      <c r="Y14" s="301"/>
      <c r="Z14" s="301"/>
      <c r="AA14" s="301"/>
      <c r="AB14" s="301"/>
      <c r="AC14" s="301"/>
      <c r="AD14" s="301"/>
      <c r="AE14" s="301"/>
      <c r="AF14" s="301"/>
      <c r="AG14" s="301"/>
      <c r="AH14" s="301"/>
      <c r="AI14" s="301"/>
      <c r="AJ14" s="301"/>
      <c r="AK14" s="302"/>
    </row>
    <row r="15" spans="1:37" x14ac:dyDescent="0.25">
      <c r="B15" s="247"/>
      <c r="C15" s="30" t="s">
        <v>19</v>
      </c>
      <c r="D15" s="5">
        <f>SUM(F15:Q15)</f>
        <v>0</v>
      </c>
      <c r="E15" s="6"/>
      <c r="F15" s="12">
        <v>0</v>
      </c>
      <c r="G15" s="12">
        <v>0</v>
      </c>
      <c r="H15" s="12">
        <v>0</v>
      </c>
      <c r="I15" s="12">
        <v>0</v>
      </c>
      <c r="J15" s="12">
        <v>0</v>
      </c>
      <c r="K15" s="12"/>
      <c r="L15" s="12">
        <v>0</v>
      </c>
      <c r="M15" s="12">
        <v>0</v>
      </c>
      <c r="N15" s="11">
        <v>0</v>
      </c>
      <c r="O15" s="12">
        <v>0</v>
      </c>
      <c r="P15" s="12">
        <v>0</v>
      </c>
      <c r="Q15" s="151">
        <v>0</v>
      </c>
      <c r="R15" s="1"/>
      <c r="S15" s="304"/>
      <c r="T15" s="297" t="s">
        <v>119</v>
      </c>
      <c r="U15" s="297"/>
      <c r="V15" s="297"/>
      <c r="W15" s="297"/>
      <c r="X15" s="297"/>
      <c r="Y15" s="297"/>
      <c r="Z15" s="297"/>
      <c r="AA15" s="297"/>
      <c r="AB15" s="297"/>
      <c r="AC15" s="297"/>
      <c r="AD15" s="297"/>
      <c r="AE15" s="297"/>
      <c r="AF15" s="297"/>
      <c r="AG15" s="297"/>
      <c r="AH15" s="297"/>
      <c r="AI15" s="297"/>
      <c r="AJ15" s="297"/>
      <c r="AK15" s="298"/>
    </row>
    <row r="16" spans="1:37" ht="14.4" thickBot="1" x14ac:dyDescent="0.3">
      <c r="B16" s="247"/>
      <c r="C16" s="29" t="s">
        <v>6</v>
      </c>
      <c r="D16" s="1">
        <f>SUM(F16:Q16)</f>
        <v>0</v>
      </c>
      <c r="F16" s="1">
        <f>SUMIF($P$28:$P$57,"A",$Q$28:$Q$57)</f>
        <v>0</v>
      </c>
      <c r="G16" s="1">
        <f>SUMIF($P$28:$P$57,"D",$Q$28:$Q$57)</f>
        <v>0</v>
      </c>
      <c r="H16" s="1">
        <f>SUMIF($P$28:$P$57,"P",$Q$28:$Q$57)</f>
        <v>0</v>
      </c>
      <c r="I16" s="1">
        <f>SUMIF($P$28:$P$57,"S",$Q$28:$Q$57)</f>
        <v>0</v>
      </c>
      <c r="J16" s="1">
        <f>SUMIF($P$28:$P$57,"CM",$Q$28:$Q$57)</f>
        <v>0</v>
      </c>
      <c r="L16" s="1">
        <f>SUMIF($P$28:$P$57,"PM",$Q$28:$Q$57)</f>
        <v>0</v>
      </c>
      <c r="M16" s="1">
        <f>SUMIF($P$28:$P$57,"CO",$Q$28:$Q$57)</f>
        <v>0</v>
      </c>
      <c r="N16" s="1">
        <f>SUMIF($P$28:$P$57,"C",$Q$28:$Q$57)</f>
        <v>0</v>
      </c>
      <c r="O16" s="1">
        <f>SUMIF($P$28:$P$57,"E",$Q$28:$Q$57)</f>
        <v>0</v>
      </c>
      <c r="P16" s="1">
        <f>SUMIF($P$28:$P$57,"M",$Q$28:$Q$57)</f>
        <v>0</v>
      </c>
      <c r="Q16" s="70">
        <f>SUMIF($P$28:$P$57,"L",$Q$28:$Q$57)</f>
        <v>0</v>
      </c>
      <c r="R16" s="1"/>
      <c r="S16" s="305"/>
      <c r="T16" s="299" t="s">
        <v>129</v>
      </c>
      <c r="U16" s="299"/>
      <c r="V16" s="299"/>
      <c r="W16" s="299"/>
      <c r="X16" s="299"/>
      <c r="Y16" s="299"/>
      <c r="Z16" s="299"/>
      <c r="AA16" s="299"/>
      <c r="AB16" s="299"/>
      <c r="AC16" s="299"/>
      <c r="AD16" s="299"/>
      <c r="AE16" s="299"/>
      <c r="AF16" s="299"/>
      <c r="AG16" s="299"/>
      <c r="AH16" s="299"/>
      <c r="AI16" s="299"/>
      <c r="AJ16" s="299"/>
      <c r="AK16" s="300"/>
    </row>
    <row r="17" spans="2:23" ht="14.4" thickBot="1" x14ac:dyDescent="0.3">
      <c r="B17" s="248"/>
      <c r="C17" s="125" t="s">
        <v>7</v>
      </c>
      <c r="D17" s="109">
        <f>D13-D16</f>
        <v>0</v>
      </c>
      <c r="E17" s="27"/>
      <c r="F17" s="130">
        <f>F13-F16</f>
        <v>0</v>
      </c>
      <c r="G17" s="130">
        <f>G13-G16</f>
        <v>0</v>
      </c>
      <c r="H17" s="130">
        <f t="shared" ref="H17:O17" si="2">H13-H16</f>
        <v>0</v>
      </c>
      <c r="I17" s="130">
        <f t="shared" si="2"/>
        <v>0</v>
      </c>
      <c r="J17" s="130">
        <f t="shared" si="2"/>
        <v>0</v>
      </c>
      <c r="K17" s="27"/>
      <c r="L17" s="130">
        <f t="shared" si="2"/>
        <v>0</v>
      </c>
      <c r="M17" s="130">
        <f t="shared" si="2"/>
        <v>0</v>
      </c>
      <c r="N17" s="130">
        <f>N13-N16</f>
        <v>0</v>
      </c>
      <c r="O17" s="130">
        <f t="shared" si="2"/>
        <v>0</v>
      </c>
      <c r="P17" s="130">
        <f>P13-P16</f>
        <v>0</v>
      </c>
      <c r="Q17" s="131">
        <f>Q13-Q16</f>
        <v>0</v>
      </c>
      <c r="R17" s="1"/>
    </row>
    <row r="18" spans="2:23" ht="14.4" thickBot="1" x14ac:dyDescent="0.3">
      <c r="D18" s="7"/>
      <c r="R18" s="1"/>
    </row>
    <row r="19" spans="2:23" x14ac:dyDescent="0.25">
      <c r="B19" s="262" t="s">
        <v>68</v>
      </c>
      <c r="C19" s="152" t="s">
        <v>5</v>
      </c>
      <c r="D19" s="119">
        <f>SUM(F19:Q19)</f>
        <v>0</v>
      </c>
      <c r="E19" s="150"/>
      <c r="F19" s="120">
        <f>F21+F20</f>
        <v>0</v>
      </c>
      <c r="G19" s="120">
        <f t="shared" ref="G19:L19" si="3">G21+G20</f>
        <v>0</v>
      </c>
      <c r="H19" s="120">
        <f t="shared" si="3"/>
        <v>0</v>
      </c>
      <c r="I19" s="120">
        <f t="shared" si="3"/>
        <v>0</v>
      </c>
      <c r="J19" s="120">
        <f t="shared" si="3"/>
        <v>0</v>
      </c>
      <c r="K19" s="120"/>
      <c r="L19" s="120">
        <f t="shared" si="3"/>
        <v>0</v>
      </c>
      <c r="M19" s="120">
        <f>M21+M20</f>
        <v>0</v>
      </c>
      <c r="N19" s="120">
        <f>N21+N20</f>
        <v>0</v>
      </c>
      <c r="O19" s="120">
        <f>O21+O20</f>
        <v>0</v>
      </c>
      <c r="P19" s="120">
        <f>P21+P20</f>
        <v>0</v>
      </c>
      <c r="Q19" s="121">
        <f>Q21+Q20</f>
        <v>0</v>
      </c>
      <c r="R19" s="1"/>
    </row>
    <row r="20" spans="2:23" x14ac:dyDescent="0.25">
      <c r="B20" s="263"/>
      <c r="C20" s="47" t="s">
        <v>18</v>
      </c>
      <c r="D20" s="3">
        <f>SUM(F20:Q20)</f>
        <v>0</v>
      </c>
      <c r="E20" s="4"/>
      <c r="F20" s="10">
        <v>0</v>
      </c>
      <c r="G20" s="10">
        <v>0</v>
      </c>
      <c r="H20" s="10">
        <v>0</v>
      </c>
      <c r="I20" s="10">
        <v>0</v>
      </c>
      <c r="J20" s="10">
        <v>0</v>
      </c>
      <c r="K20" s="10"/>
      <c r="L20" s="10">
        <v>0</v>
      </c>
      <c r="M20" s="10">
        <v>0</v>
      </c>
      <c r="N20" s="10">
        <v>0</v>
      </c>
      <c r="O20" s="10">
        <v>0</v>
      </c>
      <c r="P20" s="10">
        <v>0</v>
      </c>
      <c r="Q20" s="122">
        <v>0</v>
      </c>
      <c r="R20" s="1"/>
    </row>
    <row r="21" spans="2:23" x14ac:dyDescent="0.25">
      <c r="B21" s="263"/>
      <c r="C21" s="48" t="s">
        <v>19</v>
      </c>
      <c r="D21" s="5">
        <f>SUM(F21:Q21)</f>
        <v>0</v>
      </c>
      <c r="E21" s="6"/>
      <c r="F21" s="12">
        <v>0</v>
      </c>
      <c r="G21" s="12">
        <v>0</v>
      </c>
      <c r="H21" s="12">
        <v>0</v>
      </c>
      <c r="I21" s="12">
        <v>0</v>
      </c>
      <c r="J21" s="12">
        <v>0</v>
      </c>
      <c r="K21" s="12"/>
      <c r="L21" s="12">
        <v>0</v>
      </c>
      <c r="M21" s="12">
        <v>0</v>
      </c>
      <c r="N21" s="11">
        <v>0</v>
      </c>
      <c r="O21" s="12">
        <v>0</v>
      </c>
      <c r="P21" s="12">
        <v>0</v>
      </c>
      <c r="Q21" s="151">
        <v>0</v>
      </c>
      <c r="R21" s="1"/>
    </row>
    <row r="22" spans="2:23" x14ac:dyDescent="0.25">
      <c r="B22" s="263"/>
      <c r="C22" s="49" t="s">
        <v>6</v>
      </c>
      <c r="D22" s="1">
        <f ca="1">SUM(F22:Q22)</f>
        <v>0</v>
      </c>
      <c r="F22" s="1">
        <f ca="1">SUMIF($V$28:$W$57,"A",$W$28:$W$57)</f>
        <v>0</v>
      </c>
      <c r="G22" s="1">
        <f>SUMIF($V$28:$V$57,"D",$W$28:$W$57)</f>
        <v>0</v>
      </c>
      <c r="H22" s="1">
        <f>SUMIF($V$28:$V$57,"P",$W$28:$W$57)</f>
        <v>0</v>
      </c>
      <c r="I22" s="1">
        <f>SUMIF($V$28:$V$57,"S",$W$28:$W$57)</f>
        <v>0</v>
      </c>
      <c r="J22" s="1">
        <f>SUMIF($V$28:$V$57,"CM",$W$28:$W$57)</f>
        <v>0</v>
      </c>
      <c r="L22" s="1">
        <f>SUMIF($V$28:$V$57,"PM",$W$28:$W$57)</f>
        <v>0</v>
      </c>
      <c r="M22" s="1">
        <f>SUMIF($V$28:$V$57,"CO",$W$28:$W$57)</f>
        <v>0</v>
      </c>
      <c r="N22" s="1">
        <f>SUMIF($V$28:$V$57,"C",$W$28:$W$57)</f>
        <v>0</v>
      </c>
      <c r="O22" s="1">
        <f>SUMIF($V$28:$V$57,"E",$W$28:$W$57)</f>
        <v>0</v>
      </c>
      <c r="P22" s="1">
        <f>SUMIF($V$28:$V$57,"M",$W$28:$W$57)</f>
        <v>0</v>
      </c>
      <c r="Q22" s="70">
        <f>SUMIF($V$28:$V$57,"L",$W$28:$W$57)</f>
        <v>0</v>
      </c>
      <c r="R22" s="1"/>
    </row>
    <row r="23" spans="2:23" ht="14.4" thickBot="1" x14ac:dyDescent="0.3">
      <c r="B23" s="264"/>
      <c r="C23" s="153" t="s">
        <v>7</v>
      </c>
      <c r="D23" s="109">
        <f ca="1">D19-D22</f>
        <v>0</v>
      </c>
      <c r="E23" s="27"/>
      <c r="F23" s="130">
        <f ca="1">F19-F22</f>
        <v>0</v>
      </c>
      <c r="G23" s="130">
        <f>G19-G22</f>
        <v>0</v>
      </c>
      <c r="H23" s="130">
        <f>H19-H22</f>
        <v>0</v>
      </c>
      <c r="I23" s="130">
        <f>I19-I22</f>
        <v>0</v>
      </c>
      <c r="J23" s="130">
        <f>J19-J22</f>
        <v>0</v>
      </c>
      <c r="K23" s="27"/>
      <c r="L23" s="130">
        <f t="shared" ref="L23:Q23" si="4">L19-L22</f>
        <v>0</v>
      </c>
      <c r="M23" s="130">
        <f t="shared" si="4"/>
        <v>0</v>
      </c>
      <c r="N23" s="130">
        <f t="shared" si="4"/>
        <v>0</v>
      </c>
      <c r="O23" s="130">
        <f t="shared" si="4"/>
        <v>0</v>
      </c>
      <c r="P23" s="130">
        <f t="shared" si="4"/>
        <v>0</v>
      </c>
      <c r="Q23" s="131">
        <f t="shared" si="4"/>
        <v>0</v>
      </c>
      <c r="R23" s="1"/>
    </row>
    <row r="24" spans="2:23" x14ac:dyDescent="0.25">
      <c r="D24" s="7"/>
      <c r="R24" s="1"/>
    </row>
    <row r="25" spans="2:23" ht="14.4" thickBot="1" x14ac:dyDescent="0.3">
      <c r="D25" s="7"/>
      <c r="R25" s="1"/>
    </row>
    <row r="26" spans="2:23" x14ac:dyDescent="0.25">
      <c r="B26" s="249" t="s">
        <v>78</v>
      </c>
      <c r="C26" s="250"/>
      <c r="D26" s="251"/>
      <c r="F26" s="252" t="s">
        <v>104</v>
      </c>
      <c r="G26" s="253"/>
      <c r="H26" s="253"/>
      <c r="I26" s="253"/>
      <c r="J26" s="254"/>
      <c r="K26" s="44"/>
      <c r="L26" s="44"/>
      <c r="M26" s="255" t="s">
        <v>108</v>
      </c>
      <c r="N26" s="256"/>
      <c r="O26" s="256"/>
      <c r="P26" s="256"/>
      <c r="Q26" s="257"/>
      <c r="R26" s="1"/>
      <c r="S26" s="271" t="s">
        <v>106</v>
      </c>
      <c r="T26" s="272"/>
      <c r="U26" s="272"/>
      <c r="V26" s="272"/>
      <c r="W26" s="273"/>
    </row>
    <row r="27" spans="2:23" ht="14.4" customHeight="1" x14ac:dyDescent="0.25">
      <c r="B27" s="98" t="s">
        <v>4</v>
      </c>
      <c r="C27" s="34" t="s">
        <v>1</v>
      </c>
      <c r="D27" s="99" t="s">
        <v>2</v>
      </c>
      <c r="E27" s="44"/>
      <c r="F27" s="103" t="s">
        <v>0</v>
      </c>
      <c r="G27" s="258" t="s">
        <v>8</v>
      </c>
      <c r="H27" s="259"/>
      <c r="I27" s="56" t="s">
        <v>32</v>
      </c>
      <c r="J27" s="104" t="s">
        <v>2</v>
      </c>
      <c r="K27" s="44"/>
      <c r="L27" s="44"/>
      <c r="M27" s="112" t="s">
        <v>0</v>
      </c>
      <c r="N27" s="260" t="s">
        <v>8</v>
      </c>
      <c r="O27" s="261"/>
      <c r="P27" s="35" t="s">
        <v>32</v>
      </c>
      <c r="Q27" s="113" t="s">
        <v>2</v>
      </c>
      <c r="R27" s="1"/>
      <c r="S27" s="164" t="s">
        <v>0</v>
      </c>
      <c r="T27" s="274" t="s">
        <v>8</v>
      </c>
      <c r="U27" s="275"/>
      <c r="V27" s="46" t="s">
        <v>32</v>
      </c>
      <c r="W27" s="165" t="s">
        <v>2</v>
      </c>
    </row>
    <row r="28" spans="2:23" x14ac:dyDescent="0.25">
      <c r="B28" s="100"/>
      <c r="C28" s="13"/>
      <c r="D28" s="106"/>
      <c r="E28" s="1"/>
      <c r="F28" s="105"/>
      <c r="G28" s="245"/>
      <c r="H28" s="245"/>
      <c r="I28" s="78" t="str">
        <f>IFERROR(VLOOKUP(G28,VLookup!$I$7:$J$17,2,FALSE),"")</f>
        <v/>
      </c>
      <c r="J28" s="106"/>
      <c r="K28" s="59"/>
      <c r="L28" s="59"/>
      <c r="M28" s="105"/>
      <c r="N28" s="245"/>
      <c r="O28" s="245"/>
      <c r="P28" s="78" t="str">
        <f>IFERROR(VLOOKUP(N28,VLookup!$I$7:$J$17,2,FALSE),"")</f>
        <v/>
      </c>
      <c r="Q28" s="106"/>
      <c r="R28" s="1"/>
      <c r="S28" s="105"/>
      <c r="T28" s="245"/>
      <c r="U28" s="245"/>
      <c r="V28" s="78" t="str">
        <f>IFERROR(VLOOKUP(T28,VLookup!$I$7:$J$17,2,FALSE),"")</f>
        <v/>
      </c>
      <c r="W28" s="106"/>
    </row>
    <row r="29" spans="2:23" x14ac:dyDescent="0.25">
      <c r="B29" s="100"/>
      <c r="C29" s="13"/>
      <c r="D29" s="106"/>
      <c r="E29" s="1"/>
      <c r="F29" s="105"/>
      <c r="G29" s="245"/>
      <c r="H29" s="245"/>
      <c r="I29" s="78" t="str">
        <f>IFERROR(VLOOKUP(G29,VLookup!$I$7:$J$17,2,FALSE),"")</f>
        <v/>
      </c>
      <c r="J29" s="161"/>
      <c r="K29" s="59"/>
      <c r="L29" s="59"/>
      <c r="M29" s="105"/>
      <c r="N29" s="245"/>
      <c r="O29" s="245"/>
      <c r="P29" s="78" t="str">
        <f>IFERROR(VLOOKUP(N29,VLookup!$I$7:$J$17,2,FALSE),"")</f>
        <v/>
      </c>
      <c r="Q29" s="161"/>
      <c r="R29" s="1"/>
      <c r="S29" s="105"/>
      <c r="T29" s="245"/>
      <c r="U29" s="245"/>
      <c r="V29" s="78" t="str">
        <f>IFERROR(VLOOKUP(T29,VLookup!$I$7:$J$17,2,FALSE),"")</f>
        <v/>
      </c>
      <c r="W29" s="161"/>
    </row>
    <row r="30" spans="2:23" x14ac:dyDescent="0.25">
      <c r="B30" s="100"/>
      <c r="C30" s="13"/>
      <c r="D30" s="106"/>
      <c r="E30" s="1"/>
      <c r="F30" s="105"/>
      <c r="G30" s="245"/>
      <c r="H30" s="245"/>
      <c r="I30" s="78" t="str">
        <f>IFERROR(VLOOKUP(G30,VLookup!$I$7:$J$17,2,FALSE),"")</f>
        <v/>
      </c>
      <c r="J30" s="161"/>
      <c r="K30" s="59"/>
      <c r="L30" s="59"/>
      <c r="M30" s="105"/>
      <c r="N30" s="245"/>
      <c r="O30" s="245"/>
      <c r="P30" s="78" t="str">
        <f>IFERROR(VLOOKUP(N30,VLookup!$I$7:$J$17,2,FALSE),"")</f>
        <v/>
      </c>
      <c r="Q30" s="161"/>
      <c r="R30" s="1"/>
      <c r="S30" s="105"/>
      <c r="T30" s="245"/>
      <c r="U30" s="245"/>
      <c r="V30" s="78" t="str">
        <f>IFERROR(VLOOKUP(T30,VLookup!$I$7:$J$17,2,FALSE),"")</f>
        <v/>
      </c>
      <c r="W30" s="161"/>
    </row>
    <row r="31" spans="2:23" x14ac:dyDescent="0.25">
      <c r="B31" s="100"/>
      <c r="C31" s="13"/>
      <c r="D31" s="106"/>
      <c r="E31" s="1"/>
      <c r="F31" s="105"/>
      <c r="G31" s="245"/>
      <c r="H31" s="245"/>
      <c r="I31" s="78" t="str">
        <f>IFERROR(VLOOKUP(G31,VLookup!$I$7:$J$17,2,FALSE),"")</f>
        <v/>
      </c>
      <c r="J31" s="161"/>
      <c r="K31" s="59"/>
      <c r="L31" s="59"/>
      <c r="M31" s="105"/>
      <c r="N31" s="245"/>
      <c r="O31" s="245"/>
      <c r="P31" s="78" t="str">
        <f>IFERROR(VLOOKUP(N31,VLookup!$I$7:$J$17,2,FALSE),"")</f>
        <v/>
      </c>
      <c r="Q31" s="161"/>
      <c r="R31" s="1"/>
      <c r="S31" s="105"/>
      <c r="T31" s="245"/>
      <c r="U31" s="245"/>
      <c r="V31" s="78" t="str">
        <f>IFERROR(VLOOKUP(T31,VLookup!$I$7:$J$17,2,FALSE),"")</f>
        <v/>
      </c>
      <c r="W31" s="161"/>
    </row>
    <row r="32" spans="2:23" x14ac:dyDescent="0.25">
      <c r="B32" s="100"/>
      <c r="C32" s="13"/>
      <c r="D32" s="106"/>
      <c r="E32" s="1"/>
      <c r="F32" s="105"/>
      <c r="G32" s="245"/>
      <c r="H32" s="245"/>
      <c r="I32" s="78" t="str">
        <f>IFERROR(VLOOKUP(G32,VLookup!$I$7:$J$17,2,FALSE),"")</f>
        <v/>
      </c>
      <c r="J32" s="161"/>
      <c r="K32" s="59"/>
      <c r="L32" s="59"/>
      <c r="M32" s="105"/>
      <c r="N32" s="245"/>
      <c r="O32" s="245"/>
      <c r="P32" s="78" t="str">
        <f>IFERROR(VLOOKUP(N32,VLookup!$I$7:$J$17,2,FALSE),"")</f>
        <v/>
      </c>
      <c r="Q32" s="161"/>
      <c r="R32" s="1"/>
      <c r="S32" s="105"/>
      <c r="T32" s="245"/>
      <c r="U32" s="245"/>
      <c r="V32" s="78" t="str">
        <f>IFERROR(VLOOKUP(T32,VLookup!$I$7:$J$17,2,FALSE),"")</f>
        <v/>
      </c>
      <c r="W32" s="161"/>
    </row>
    <row r="33" spans="2:23" x14ac:dyDescent="0.25">
      <c r="B33" s="100"/>
      <c r="C33" s="13"/>
      <c r="D33" s="106"/>
      <c r="E33" s="1"/>
      <c r="F33" s="105"/>
      <c r="G33" s="245"/>
      <c r="H33" s="245"/>
      <c r="I33" s="78" t="str">
        <f>IFERROR(VLOOKUP(G33,VLookup!$I$7:$J$17,2,FALSE),"")</f>
        <v/>
      </c>
      <c r="J33" s="161"/>
      <c r="K33" s="59"/>
      <c r="L33" s="59"/>
      <c r="M33" s="105"/>
      <c r="N33" s="245"/>
      <c r="O33" s="245"/>
      <c r="P33" s="78" t="str">
        <f>IFERROR(VLOOKUP(N33,VLookup!$I$7:$J$17,2,FALSE),"")</f>
        <v/>
      </c>
      <c r="Q33" s="161"/>
      <c r="R33" s="1"/>
      <c r="S33" s="105"/>
      <c r="T33" s="245"/>
      <c r="U33" s="245"/>
      <c r="V33" s="78" t="str">
        <f>IFERROR(VLOOKUP(T33,VLookup!$I$7:$J$17,2,FALSE),"")</f>
        <v/>
      </c>
      <c r="W33" s="161"/>
    </row>
    <row r="34" spans="2:23" x14ac:dyDescent="0.25">
      <c r="B34" s="100"/>
      <c r="C34" s="13"/>
      <c r="D34" s="106"/>
      <c r="E34" s="1"/>
      <c r="F34" s="105"/>
      <c r="G34" s="245"/>
      <c r="H34" s="245"/>
      <c r="I34" s="78" t="str">
        <f>IFERROR(VLOOKUP(G34,VLookup!$I$7:$J$17,2,FALSE),"")</f>
        <v/>
      </c>
      <c r="J34" s="161"/>
      <c r="K34" s="59"/>
      <c r="L34" s="59"/>
      <c r="M34" s="105"/>
      <c r="N34" s="245"/>
      <c r="O34" s="245"/>
      <c r="P34" s="78" t="str">
        <f>IFERROR(VLOOKUP(N34,VLookup!$I$7:$J$17,2,FALSE),"")</f>
        <v/>
      </c>
      <c r="Q34" s="161"/>
      <c r="R34" s="1"/>
      <c r="S34" s="105"/>
      <c r="T34" s="245"/>
      <c r="U34" s="245"/>
      <c r="V34" s="78" t="str">
        <f>IFERROR(VLOOKUP(T34,VLookup!$I$7:$J$17,2,FALSE),"")</f>
        <v/>
      </c>
      <c r="W34" s="161"/>
    </row>
    <row r="35" spans="2:23" x14ac:dyDescent="0.25">
      <c r="B35" s="100"/>
      <c r="C35" s="13"/>
      <c r="D35" s="106"/>
      <c r="E35" s="1"/>
      <c r="F35" s="105"/>
      <c r="G35" s="245"/>
      <c r="H35" s="245"/>
      <c r="I35" s="78" t="str">
        <f>IFERROR(VLOOKUP(G35,VLookup!$I$7:$J$17,2,FALSE),"")</f>
        <v/>
      </c>
      <c r="J35" s="161"/>
      <c r="K35" s="59"/>
      <c r="L35" s="59"/>
      <c r="M35" s="105"/>
      <c r="N35" s="245"/>
      <c r="O35" s="245"/>
      <c r="P35" s="78" t="str">
        <f>IFERROR(VLOOKUP(N35,VLookup!$I$7:$J$17,2,FALSE),"")</f>
        <v/>
      </c>
      <c r="Q35" s="161"/>
      <c r="R35" s="1"/>
      <c r="S35" s="105"/>
      <c r="T35" s="245"/>
      <c r="U35" s="245"/>
      <c r="V35" s="78" t="str">
        <f>IFERROR(VLOOKUP(T35,VLookup!$I$7:$J$17,2,FALSE),"")</f>
        <v/>
      </c>
      <c r="W35" s="161"/>
    </row>
    <row r="36" spans="2:23" x14ac:dyDescent="0.25">
      <c r="B36" s="100"/>
      <c r="C36" s="13"/>
      <c r="D36" s="106"/>
      <c r="E36" s="1"/>
      <c r="F36" s="105"/>
      <c r="G36" s="245"/>
      <c r="H36" s="245"/>
      <c r="I36" s="78" t="str">
        <f>IFERROR(VLOOKUP(G36,VLookup!$I$7:$J$17,2,FALSE),"")</f>
        <v/>
      </c>
      <c r="J36" s="161"/>
      <c r="K36" s="59"/>
      <c r="L36" s="59"/>
      <c r="M36" s="105"/>
      <c r="N36" s="245"/>
      <c r="O36" s="245"/>
      <c r="P36" s="78" t="str">
        <f>IFERROR(VLOOKUP(N36,VLookup!$I$7:$J$17,2,FALSE),"")</f>
        <v/>
      </c>
      <c r="Q36" s="161"/>
      <c r="R36" s="1"/>
      <c r="S36" s="105"/>
      <c r="T36" s="245"/>
      <c r="U36" s="245"/>
      <c r="V36" s="78" t="str">
        <f>IFERROR(VLOOKUP(T36,VLookup!$I$7:$J$17,2,FALSE),"")</f>
        <v/>
      </c>
      <c r="W36" s="161"/>
    </row>
    <row r="37" spans="2:23" x14ac:dyDescent="0.25">
      <c r="B37" s="100"/>
      <c r="C37" s="13"/>
      <c r="D37" s="106"/>
      <c r="E37" s="1"/>
      <c r="F37" s="105"/>
      <c r="G37" s="245"/>
      <c r="H37" s="245"/>
      <c r="I37" s="78" t="str">
        <f>IFERROR(VLOOKUP(G37,VLookup!$I$7:$J$17,2,FALSE),"")</f>
        <v/>
      </c>
      <c r="J37" s="161"/>
      <c r="K37" s="59"/>
      <c r="L37" s="59"/>
      <c r="M37" s="105"/>
      <c r="N37" s="245"/>
      <c r="O37" s="245"/>
      <c r="P37" s="78" t="str">
        <f>IFERROR(VLOOKUP(N37,VLookup!$I$7:$J$17,2,FALSE),"")</f>
        <v/>
      </c>
      <c r="Q37" s="161"/>
      <c r="R37" s="1"/>
      <c r="S37" s="105"/>
      <c r="T37" s="245"/>
      <c r="U37" s="245"/>
      <c r="V37" s="78" t="str">
        <f>IFERROR(VLOOKUP(T37,VLookup!$I$7:$J$17,2,FALSE),"")</f>
        <v/>
      </c>
      <c r="W37" s="161"/>
    </row>
    <row r="38" spans="2:23" x14ac:dyDescent="0.25">
      <c r="B38" s="100"/>
      <c r="C38" s="13"/>
      <c r="D38" s="106"/>
      <c r="E38" s="1"/>
      <c r="F38" s="105"/>
      <c r="G38" s="245"/>
      <c r="H38" s="245"/>
      <c r="I38" s="78" t="str">
        <f>IFERROR(VLOOKUP(G38,VLookup!$I$7:$J$17,2,FALSE),"")</f>
        <v/>
      </c>
      <c r="J38" s="161"/>
      <c r="K38" s="59"/>
      <c r="L38" s="59"/>
      <c r="M38" s="105"/>
      <c r="N38" s="245"/>
      <c r="O38" s="245"/>
      <c r="P38" s="78" t="str">
        <f>IFERROR(VLOOKUP(N38,VLookup!$I$7:$J$17,2,FALSE),"")</f>
        <v/>
      </c>
      <c r="Q38" s="161"/>
      <c r="R38" s="1"/>
      <c r="S38" s="105"/>
      <c r="T38" s="245"/>
      <c r="U38" s="245"/>
      <c r="V38" s="78" t="str">
        <f>IFERROR(VLOOKUP(T38,VLookup!$I$7:$J$17,2,FALSE),"")</f>
        <v/>
      </c>
      <c r="W38" s="161"/>
    </row>
    <row r="39" spans="2:23" x14ac:dyDescent="0.25">
      <c r="B39" s="100"/>
      <c r="C39" s="13"/>
      <c r="D39" s="106"/>
      <c r="E39" s="1"/>
      <c r="F39" s="105"/>
      <c r="G39" s="245"/>
      <c r="H39" s="245"/>
      <c r="I39" s="78" t="str">
        <f>IFERROR(VLOOKUP(G39,VLookup!$I$7:$J$17,2,FALSE),"")</f>
        <v/>
      </c>
      <c r="J39" s="161"/>
      <c r="K39" s="59"/>
      <c r="L39" s="59"/>
      <c r="M39" s="105"/>
      <c r="N39" s="245"/>
      <c r="O39" s="245"/>
      <c r="P39" s="78" t="str">
        <f>IFERROR(VLOOKUP(N39,VLookup!$I$7:$J$17,2,FALSE),"")</f>
        <v/>
      </c>
      <c r="Q39" s="161"/>
      <c r="R39" s="1"/>
      <c r="S39" s="105"/>
      <c r="T39" s="245"/>
      <c r="U39" s="245"/>
      <c r="V39" s="78" t="str">
        <f>IFERROR(VLOOKUP(T39,VLookup!$I$7:$J$17,2,FALSE),"")</f>
        <v/>
      </c>
      <c r="W39" s="161"/>
    </row>
    <row r="40" spans="2:23" x14ac:dyDescent="0.25">
      <c r="B40" s="100"/>
      <c r="C40" s="15"/>
      <c r="D40" s="106"/>
      <c r="E40" s="1"/>
      <c r="F40" s="107"/>
      <c r="G40" s="245"/>
      <c r="H40" s="245"/>
      <c r="I40" s="78" t="str">
        <f>IFERROR(VLOOKUP(G40,VLookup!$I$7:$J$17,2,FALSE),"")</f>
        <v/>
      </c>
      <c r="J40" s="106"/>
      <c r="K40" s="59"/>
      <c r="L40" s="59"/>
      <c r="M40" s="107"/>
      <c r="N40" s="245"/>
      <c r="O40" s="245"/>
      <c r="P40" s="78" t="str">
        <f>IFERROR(VLOOKUP(N40,VLookup!$I$7:$J$17,2,FALSE),"")</f>
        <v/>
      </c>
      <c r="Q40" s="106"/>
      <c r="R40" s="1"/>
      <c r="S40" s="105"/>
      <c r="T40" s="245"/>
      <c r="U40" s="245"/>
      <c r="V40" s="78" t="str">
        <f>IFERROR(VLOOKUP(T40,VLookup!$I$7:$J$17,2,FALSE),"")</f>
        <v/>
      </c>
      <c r="W40" s="161"/>
    </row>
    <row r="41" spans="2:23" x14ac:dyDescent="0.25">
      <c r="B41" s="100"/>
      <c r="C41" s="15"/>
      <c r="D41" s="106"/>
      <c r="E41" s="1"/>
      <c r="F41" s="107"/>
      <c r="G41" s="245"/>
      <c r="H41" s="245"/>
      <c r="I41" s="78" t="str">
        <f>IFERROR(VLOOKUP(G41,VLookup!$I$7:$J$17,2,FALSE),"")</f>
        <v/>
      </c>
      <c r="J41" s="106"/>
      <c r="K41" s="59"/>
      <c r="L41" s="59"/>
      <c r="M41" s="107"/>
      <c r="N41" s="245"/>
      <c r="O41" s="245"/>
      <c r="P41" s="78" t="str">
        <f>IFERROR(VLOOKUP(N41,VLookup!$I$7:$J$17,2,FALSE),"")</f>
        <v/>
      </c>
      <c r="Q41" s="106"/>
      <c r="R41" s="1"/>
      <c r="S41" s="105"/>
      <c r="T41" s="245"/>
      <c r="U41" s="245"/>
      <c r="V41" s="78" t="str">
        <f>IFERROR(VLOOKUP(T41,VLookup!$I$7:$J$17,2,FALSE),"")</f>
        <v/>
      </c>
      <c r="W41" s="161"/>
    </row>
    <row r="42" spans="2:23" x14ac:dyDescent="0.25">
      <c r="B42" s="100"/>
      <c r="C42" s="15"/>
      <c r="D42" s="106"/>
      <c r="E42" s="1"/>
      <c r="F42" s="107"/>
      <c r="G42" s="245"/>
      <c r="H42" s="245"/>
      <c r="I42" s="78" t="str">
        <f>IFERROR(VLOOKUP(G42,VLookup!$I$7:$J$17,2,FALSE),"")</f>
        <v/>
      </c>
      <c r="J42" s="106"/>
      <c r="K42" s="59"/>
      <c r="L42" s="59"/>
      <c r="M42" s="107"/>
      <c r="N42" s="245"/>
      <c r="O42" s="245"/>
      <c r="P42" s="78" t="str">
        <f>IFERROR(VLOOKUP(N42,VLookup!$I$7:$J$17,2,FALSE),"")</f>
        <v/>
      </c>
      <c r="Q42" s="106"/>
      <c r="R42" s="1"/>
      <c r="S42" s="105"/>
      <c r="T42" s="245"/>
      <c r="U42" s="245"/>
      <c r="V42" s="78" t="str">
        <f>IFERROR(VLOOKUP(T42,VLookup!$I$7:$J$17,2,FALSE),"")</f>
        <v/>
      </c>
      <c r="W42" s="161"/>
    </row>
    <row r="43" spans="2:23" x14ac:dyDescent="0.25">
      <c r="B43" s="100"/>
      <c r="C43" s="15"/>
      <c r="D43" s="106"/>
      <c r="E43" s="1"/>
      <c r="F43" s="107"/>
      <c r="G43" s="245"/>
      <c r="H43" s="245"/>
      <c r="I43" s="78" t="str">
        <f>IFERROR(VLOOKUP(G43,VLookup!$I$7:$J$17,2,FALSE),"")</f>
        <v/>
      </c>
      <c r="J43" s="106"/>
      <c r="K43" s="59"/>
      <c r="L43" s="59"/>
      <c r="M43" s="107"/>
      <c r="N43" s="245"/>
      <c r="O43" s="245"/>
      <c r="P43" s="78" t="str">
        <f>IFERROR(VLOOKUP(N43,VLookup!$I$7:$J$17,2,FALSE),"")</f>
        <v/>
      </c>
      <c r="Q43" s="106"/>
      <c r="R43" s="1"/>
      <c r="S43" s="105"/>
      <c r="T43" s="245"/>
      <c r="U43" s="245"/>
      <c r="V43" s="78" t="str">
        <f>IFERROR(VLOOKUP(T43,VLookup!$I$7:$J$17,2,FALSE),"")</f>
        <v/>
      </c>
      <c r="W43" s="161"/>
    </row>
    <row r="44" spans="2:23" x14ac:dyDescent="0.25">
      <c r="B44" s="100"/>
      <c r="C44" s="15"/>
      <c r="D44" s="106"/>
      <c r="E44" s="1"/>
      <c r="F44" s="107"/>
      <c r="G44" s="245"/>
      <c r="H44" s="245"/>
      <c r="I44" s="78" t="str">
        <f>IFERROR(VLOOKUP(G44,VLookup!$I$7:$J$17,2,FALSE),"")</f>
        <v/>
      </c>
      <c r="J44" s="106"/>
      <c r="K44" s="59"/>
      <c r="L44" s="59"/>
      <c r="M44" s="107"/>
      <c r="N44" s="245"/>
      <c r="O44" s="245"/>
      <c r="P44" s="78" t="str">
        <f>IFERROR(VLOOKUP(N44,VLookup!$I$7:$J$17,2,FALSE),"")</f>
        <v/>
      </c>
      <c r="Q44" s="106"/>
      <c r="R44" s="1"/>
      <c r="S44" s="105"/>
      <c r="T44" s="245"/>
      <c r="U44" s="245"/>
      <c r="V44" s="78" t="str">
        <f>IFERROR(VLOOKUP(T44,VLookup!$I$7:$J$17,2,FALSE),"")</f>
        <v/>
      </c>
      <c r="W44" s="161"/>
    </row>
    <row r="45" spans="2:23" x14ac:dyDescent="0.25">
      <c r="B45" s="100"/>
      <c r="C45" s="15"/>
      <c r="D45" s="106"/>
      <c r="E45" s="1"/>
      <c r="F45" s="107"/>
      <c r="G45" s="245"/>
      <c r="H45" s="245"/>
      <c r="I45" s="78" t="str">
        <f>IFERROR(VLOOKUP(G45,VLookup!$I$7:$J$17,2,FALSE),"")</f>
        <v/>
      </c>
      <c r="J45" s="106"/>
      <c r="K45" s="59"/>
      <c r="L45" s="59"/>
      <c r="M45" s="107"/>
      <c r="N45" s="245"/>
      <c r="O45" s="245"/>
      <c r="P45" s="78" t="str">
        <f>IFERROR(VLOOKUP(N45,VLookup!$I$7:$J$17,2,FALSE),"")</f>
        <v/>
      </c>
      <c r="Q45" s="106"/>
      <c r="R45" s="1"/>
      <c r="S45" s="105"/>
      <c r="T45" s="245"/>
      <c r="U45" s="245"/>
      <c r="V45" s="78" t="str">
        <f>IFERROR(VLOOKUP(T45,VLookup!$I$7:$J$17,2,FALSE),"")</f>
        <v/>
      </c>
      <c r="W45" s="161"/>
    </row>
    <row r="46" spans="2:23" x14ac:dyDescent="0.25">
      <c r="B46" s="100"/>
      <c r="C46" s="13"/>
      <c r="D46" s="106"/>
      <c r="E46" s="1"/>
      <c r="F46" s="105"/>
      <c r="G46" s="245"/>
      <c r="H46" s="245"/>
      <c r="I46" s="78" t="str">
        <f>IFERROR(VLOOKUP(G46,VLookup!$I$7:$J$17,2,FALSE),"")</f>
        <v/>
      </c>
      <c r="J46" s="106"/>
      <c r="K46" s="59"/>
      <c r="L46" s="59"/>
      <c r="M46" s="105"/>
      <c r="N46" s="245"/>
      <c r="O46" s="245"/>
      <c r="P46" s="78" t="str">
        <f>IFERROR(VLOOKUP(N46,VLookup!$I$7:$J$17,2,FALSE),"")</f>
        <v/>
      </c>
      <c r="Q46" s="106"/>
      <c r="R46" s="1"/>
      <c r="S46" s="105"/>
      <c r="T46" s="245"/>
      <c r="U46" s="245"/>
      <c r="V46" s="78" t="str">
        <f>IFERROR(VLOOKUP(T46,VLookup!$I$7:$J$17,2,FALSE),"")</f>
        <v/>
      </c>
      <c r="W46" s="161"/>
    </row>
    <row r="47" spans="2:23" x14ac:dyDescent="0.25">
      <c r="B47" s="100"/>
      <c r="C47" s="13"/>
      <c r="D47" s="106"/>
      <c r="E47" s="1"/>
      <c r="F47" s="105"/>
      <c r="G47" s="245"/>
      <c r="H47" s="245"/>
      <c r="I47" s="78" t="str">
        <f>IFERROR(VLOOKUP(G47,VLookup!$I$7:$J$17,2,FALSE),"")</f>
        <v/>
      </c>
      <c r="J47" s="106"/>
      <c r="K47" s="59"/>
      <c r="L47" s="59"/>
      <c r="M47" s="105"/>
      <c r="N47" s="245"/>
      <c r="O47" s="245"/>
      <c r="P47" s="78" t="str">
        <f>IFERROR(VLOOKUP(N47,VLookup!$I$7:$J$17,2,FALSE),"")</f>
        <v/>
      </c>
      <c r="Q47" s="161"/>
      <c r="R47" s="59"/>
      <c r="S47" s="105"/>
      <c r="T47" s="245"/>
      <c r="U47" s="245"/>
      <c r="V47" s="78" t="str">
        <f>IFERROR(VLOOKUP(T47,VLookup!$I$7:$J$17,2,FALSE),"")</f>
        <v/>
      </c>
      <c r="W47" s="161"/>
    </row>
    <row r="48" spans="2:23" x14ac:dyDescent="0.25">
      <c r="B48" s="154"/>
      <c r="C48" s="17"/>
      <c r="D48" s="155"/>
      <c r="E48" s="1"/>
      <c r="F48" s="105"/>
      <c r="G48" s="245"/>
      <c r="H48" s="245"/>
      <c r="I48" s="78" t="str">
        <f>IFERROR(VLOOKUP(G48,VLookup!$I$7:$J$17,2,FALSE),"")</f>
        <v/>
      </c>
      <c r="J48" s="106"/>
      <c r="K48" s="59"/>
      <c r="L48" s="59"/>
      <c r="M48" s="105"/>
      <c r="N48" s="245"/>
      <c r="O48" s="245"/>
      <c r="P48" s="78" t="str">
        <f>IFERROR(VLOOKUP(N48,VLookup!$I$7:$J$17,2,FALSE),"")</f>
        <v/>
      </c>
      <c r="Q48" s="106"/>
      <c r="R48" s="1"/>
      <c r="S48" s="105"/>
      <c r="T48" s="245"/>
      <c r="U48" s="245"/>
      <c r="V48" s="78" t="str">
        <f>IFERROR(VLOOKUP(T48,VLookup!$I$7:$J$17,2,FALSE),"")</f>
        <v/>
      </c>
      <c r="W48" s="161"/>
    </row>
    <row r="49" spans="2:23" x14ac:dyDescent="0.25">
      <c r="B49" s="100"/>
      <c r="C49" s="13"/>
      <c r="D49" s="156"/>
      <c r="F49" s="105"/>
      <c r="G49" s="245"/>
      <c r="H49" s="245"/>
      <c r="I49" s="78" t="str">
        <f>IFERROR(VLOOKUP(G49,VLookup!$I$7:$J$17,2,FALSE),"")</f>
        <v/>
      </c>
      <c r="J49" s="162"/>
      <c r="K49" s="59"/>
      <c r="L49" s="59"/>
      <c r="M49" s="105"/>
      <c r="N49" s="245"/>
      <c r="O49" s="245"/>
      <c r="P49" s="78" t="str">
        <f>IFERROR(VLOOKUP(N49,VLookup!$I$7:$J$17,2,FALSE),"")</f>
        <v/>
      </c>
      <c r="Q49" s="162"/>
      <c r="R49" s="1"/>
      <c r="S49" s="105"/>
      <c r="T49" s="245"/>
      <c r="U49" s="245"/>
      <c r="V49" s="78" t="str">
        <f>IFERROR(VLOOKUP(T49,VLookup!$I$7:$J$17,2,FALSE),"")</f>
        <v/>
      </c>
      <c r="W49" s="161"/>
    </row>
    <row r="50" spans="2:23" x14ac:dyDescent="0.25">
      <c r="B50" s="100"/>
      <c r="C50" s="13"/>
      <c r="D50" s="156"/>
      <c r="F50" s="105"/>
      <c r="G50" s="245"/>
      <c r="H50" s="245"/>
      <c r="I50" s="78" t="str">
        <f>IFERROR(VLOOKUP(G50,VLookup!$I$7:$J$17,2,FALSE),"")</f>
        <v/>
      </c>
      <c r="J50" s="162"/>
      <c r="K50" s="59"/>
      <c r="L50" s="59"/>
      <c r="M50" s="105"/>
      <c r="N50" s="245"/>
      <c r="O50" s="245"/>
      <c r="P50" s="78" t="str">
        <f>IFERROR(VLOOKUP(N50,VLookup!$I$7:$J$17,2,FALSE),"")</f>
        <v/>
      </c>
      <c r="Q50" s="162"/>
      <c r="R50" s="1"/>
      <c r="S50" s="105"/>
      <c r="T50" s="245"/>
      <c r="U50" s="245"/>
      <c r="V50" s="78" t="str">
        <f>IFERROR(VLOOKUP(T50,VLookup!$I$7:$J$17,2,FALSE),"")</f>
        <v/>
      </c>
      <c r="W50" s="161"/>
    </row>
    <row r="51" spans="2:23" x14ac:dyDescent="0.25">
      <c r="B51" s="100"/>
      <c r="C51" s="24"/>
      <c r="D51" s="157"/>
      <c r="E51" s="7"/>
      <c r="F51" s="105"/>
      <c r="G51" s="245"/>
      <c r="H51" s="245"/>
      <c r="I51" s="78" t="str">
        <f>IFERROR(VLOOKUP(G51,VLookup!$I$7:$J$17,2,FALSE),"")</f>
        <v/>
      </c>
      <c r="J51" s="162"/>
      <c r="K51" s="59"/>
      <c r="L51" s="59"/>
      <c r="M51" s="105"/>
      <c r="N51" s="245"/>
      <c r="O51" s="245"/>
      <c r="P51" s="78" t="str">
        <f>IFERROR(VLOOKUP(N51,VLookup!$I$7:$J$17,2,FALSE),"")</f>
        <v/>
      </c>
      <c r="Q51" s="162"/>
      <c r="R51" s="1"/>
      <c r="S51" s="105"/>
      <c r="T51" s="245"/>
      <c r="U51" s="245"/>
      <c r="V51" s="78" t="str">
        <f>IFERROR(VLOOKUP(T51,VLookup!$I$7:$J$17,2,FALSE),"")</f>
        <v/>
      </c>
      <c r="W51" s="161"/>
    </row>
    <row r="52" spans="2:23" x14ac:dyDescent="0.25">
      <c r="B52" s="100"/>
      <c r="C52" s="13"/>
      <c r="D52" s="156"/>
      <c r="F52" s="105"/>
      <c r="G52" s="245"/>
      <c r="H52" s="245"/>
      <c r="I52" s="78" t="str">
        <f>IFERROR(VLOOKUP(G52,VLookup!$I$7:$J$17,2,FALSE),"")</f>
        <v/>
      </c>
      <c r="J52" s="162"/>
      <c r="K52" s="59"/>
      <c r="L52" s="59"/>
      <c r="M52" s="105"/>
      <c r="N52" s="245"/>
      <c r="O52" s="245"/>
      <c r="P52" s="78" t="str">
        <f>IFERROR(VLOOKUP(N52,VLookup!$I$7:$J$17,2,FALSE),"")</f>
        <v/>
      </c>
      <c r="Q52" s="162"/>
      <c r="R52" s="1"/>
      <c r="S52" s="105"/>
      <c r="T52" s="245"/>
      <c r="U52" s="245"/>
      <c r="V52" s="78" t="str">
        <f>IFERROR(VLOOKUP(T52,VLookup!$I$7:$J$17,2,FALSE),"")</f>
        <v/>
      </c>
      <c r="W52" s="161"/>
    </row>
    <row r="53" spans="2:23" x14ac:dyDescent="0.25">
      <c r="B53" s="100"/>
      <c r="C53" s="13"/>
      <c r="D53" s="156"/>
      <c r="F53" s="105"/>
      <c r="G53" s="245"/>
      <c r="H53" s="245"/>
      <c r="I53" s="78" t="str">
        <f>IFERROR(VLOOKUP(G53,VLookup!$I$7:$J$17,2,FALSE),"")</f>
        <v/>
      </c>
      <c r="J53" s="162"/>
      <c r="K53" s="59"/>
      <c r="L53" s="59"/>
      <c r="M53" s="105"/>
      <c r="N53" s="245"/>
      <c r="O53" s="245"/>
      <c r="P53" s="78" t="str">
        <f>IFERROR(VLOOKUP(N53,VLookup!$I$7:$J$17,2,FALSE),"")</f>
        <v/>
      </c>
      <c r="Q53" s="162"/>
      <c r="R53" s="1"/>
      <c r="S53" s="105"/>
      <c r="T53" s="245"/>
      <c r="U53" s="245"/>
      <c r="V53" s="78" t="str">
        <f>IFERROR(VLOOKUP(T53,VLookup!$I$7:$J$17,2,FALSE),"")</f>
        <v/>
      </c>
      <c r="W53" s="161"/>
    </row>
    <row r="54" spans="2:23" x14ac:dyDescent="0.25">
      <c r="B54" s="100"/>
      <c r="C54" s="13"/>
      <c r="D54" s="156"/>
      <c r="F54" s="105"/>
      <c r="G54" s="245"/>
      <c r="H54" s="245"/>
      <c r="I54" s="78" t="str">
        <f>IFERROR(VLOOKUP(G54,VLookup!$I$7:$J$17,2,FALSE),"")</f>
        <v/>
      </c>
      <c r="J54" s="162"/>
      <c r="K54" s="59"/>
      <c r="L54" s="59"/>
      <c r="M54" s="105"/>
      <c r="N54" s="245"/>
      <c r="O54" s="245"/>
      <c r="P54" s="78" t="str">
        <f>IFERROR(VLOOKUP(N54,VLookup!$I$7:$J$17,2,FALSE),"")</f>
        <v/>
      </c>
      <c r="Q54" s="162"/>
      <c r="R54" s="7"/>
      <c r="S54" s="105"/>
      <c r="T54" s="245"/>
      <c r="U54" s="245"/>
      <c r="V54" s="78" t="str">
        <f>IFERROR(VLOOKUP(T54,VLookup!$I$7:$J$17,2,FALSE),"")</f>
        <v/>
      </c>
      <c r="W54" s="161"/>
    </row>
    <row r="55" spans="2:23" x14ac:dyDescent="0.25">
      <c r="B55" s="100"/>
      <c r="C55" s="13"/>
      <c r="D55" s="156"/>
      <c r="F55" s="105"/>
      <c r="G55" s="245"/>
      <c r="H55" s="245"/>
      <c r="I55" s="78" t="str">
        <f>IFERROR(VLOOKUP(G55,VLookup!$I$7:$J$17,2,FALSE),"")</f>
        <v/>
      </c>
      <c r="J55" s="162"/>
      <c r="K55" s="7"/>
      <c r="L55" s="7"/>
      <c r="M55" s="105"/>
      <c r="N55" s="245"/>
      <c r="O55" s="245"/>
      <c r="P55" s="78" t="str">
        <f>IFERROR(VLOOKUP(N55,VLookup!$I$7:$J$17,2,FALSE),"")</f>
        <v/>
      </c>
      <c r="Q55" s="157"/>
      <c r="S55" s="105"/>
      <c r="T55" s="245"/>
      <c r="U55" s="245"/>
      <c r="V55" s="78" t="str">
        <f>IFERROR(VLOOKUP(T55,VLookup!$I$7:$J$17,2,FALSE),"")</f>
        <v/>
      </c>
      <c r="W55" s="161"/>
    </row>
    <row r="56" spans="2:23" x14ac:dyDescent="0.25">
      <c r="B56" s="100"/>
      <c r="C56" s="13"/>
      <c r="D56" s="156"/>
      <c r="F56" s="105"/>
      <c r="G56" s="245"/>
      <c r="H56" s="245"/>
      <c r="I56" s="78" t="str">
        <f>IFERROR(VLOOKUP(G56,VLookup!$I$7:$J$17,2,FALSE),"")</f>
        <v/>
      </c>
      <c r="J56" s="157"/>
      <c r="M56" s="105"/>
      <c r="N56" s="245"/>
      <c r="O56" s="245"/>
      <c r="P56" s="78" t="str">
        <f>IFERROR(VLOOKUP(N56,VLookup!$I$7:$J$17,2,FALSE),"")</f>
        <v/>
      </c>
      <c r="Q56" s="156"/>
      <c r="S56" s="105"/>
      <c r="T56" s="245"/>
      <c r="U56" s="245"/>
      <c r="V56" s="78" t="str">
        <f>IFERROR(VLOOKUP(T56,VLookup!$I$7:$J$17,2,FALSE),"")</f>
        <v/>
      </c>
      <c r="W56" s="161"/>
    </row>
    <row r="57" spans="2:23" ht="14.4" thickBot="1" x14ac:dyDescent="0.3">
      <c r="B57" s="158"/>
      <c r="C57" s="159"/>
      <c r="D57" s="160"/>
      <c r="F57" s="163"/>
      <c r="G57" s="265"/>
      <c r="H57" s="265"/>
      <c r="I57" s="117" t="str">
        <f>IFERROR(VLOOKUP(G57,VLookup!$I$7:$J$17,2,FALSE),"")</f>
        <v/>
      </c>
      <c r="J57" s="160"/>
      <c r="M57" s="163"/>
      <c r="N57" s="265"/>
      <c r="O57" s="265"/>
      <c r="P57" s="117" t="str">
        <f>IFERROR(VLOOKUP(N57,VLookup!$I$7:$J$17,2,FALSE),"")</f>
        <v/>
      </c>
      <c r="Q57" s="160"/>
      <c r="S57" s="163"/>
      <c r="T57" s="265"/>
      <c r="U57" s="265"/>
      <c r="V57" s="117" t="str">
        <f>IFERROR(VLOOKUP(T57,VLookup!$I$7:$J$17,2,FALSE),"")</f>
        <v/>
      </c>
      <c r="W57" s="166"/>
    </row>
    <row r="58" spans="2:23" ht="14.4" thickBot="1" x14ac:dyDescent="0.3">
      <c r="B58" s="44"/>
      <c r="R58" s="7"/>
    </row>
    <row r="59" spans="2:23" ht="14.4" thickBot="1" x14ac:dyDescent="0.3">
      <c r="C59" s="194" t="s">
        <v>86</v>
      </c>
      <c r="D59" s="195">
        <f>SUM(D28:D58)</f>
        <v>0</v>
      </c>
      <c r="I59" s="191" t="s">
        <v>3</v>
      </c>
      <c r="J59" s="192">
        <f>SUM(J28:J57)</f>
        <v>0</v>
      </c>
      <c r="K59" s="7"/>
      <c r="L59" s="7"/>
      <c r="P59" s="191" t="s">
        <v>3</v>
      </c>
      <c r="Q59" s="192">
        <f>SUM(Q28:Q57)</f>
        <v>0</v>
      </c>
      <c r="R59" s="19"/>
      <c r="V59" s="191" t="s">
        <v>3</v>
      </c>
      <c r="W59" s="192">
        <f>SUM(W28:W57)</f>
        <v>0</v>
      </c>
    </row>
    <row r="60" spans="2:23" ht="14.4" thickBot="1" x14ac:dyDescent="0.3">
      <c r="G60" s="7"/>
      <c r="I60" s="193" t="s">
        <v>45</v>
      </c>
      <c r="J60" s="111" t="e">
        <f>J59/SUM(J59+Q59+W59)</f>
        <v>#DIV/0!</v>
      </c>
      <c r="M60" s="53"/>
      <c r="N60" s="53"/>
      <c r="O60" s="53"/>
      <c r="P60" s="193" t="s">
        <v>45</v>
      </c>
      <c r="Q60" s="111" t="e">
        <f>Q59/SUM(Q59+J59+W59)</f>
        <v>#DIV/0!</v>
      </c>
      <c r="S60" s="53"/>
      <c r="T60" s="53"/>
      <c r="U60" s="53"/>
      <c r="V60" s="193" t="s">
        <v>45</v>
      </c>
      <c r="W60" s="111" t="e">
        <f>W59/SUM(W59+Q59+J59)</f>
        <v>#DIV/0!</v>
      </c>
    </row>
    <row r="61" spans="2:23" ht="14.4" thickBot="1" x14ac:dyDescent="0.3">
      <c r="G61" s="7"/>
      <c r="R61" s="65"/>
    </row>
    <row r="62" spans="2:23" x14ac:dyDescent="0.25">
      <c r="B62" s="178" t="s">
        <v>13</v>
      </c>
      <c r="C62" s="179" t="s">
        <v>2</v>
      </c>
      <c r="D62" s="180" t="s">
        <v>0</v>
      </c>
      <c r="I62" s="224" t="s">
        <v>102</v>
      </c>
      <c r="J62" s="225"/>
      <c r="K62" s="225"/>
      <c r="L62" s="226"/>
      <c r="O62" s="269" t="s">
        <v>117</v>
      </c>
      <c r="P62" s="270"/>
      <c r="Q62" s="86">
        <f>IF(Q59+W59&gt;J59,(Q59+W59-J59),0)</f>
        <v>0</v>
      </c>
    </row>
    <row r="63" spans="2:23" x14ac:dyDescent="0.25">
      <c r="B63" s="88">
        <v>1</v>
      </c>
      <c r="C63" s="18"/>
      <c r="D63" s="167"/>
      <c r="I63" s="116" t="s">
        <v>32</v>
      </c>
      <c r="J63" s="278" t="s">
        <v>1</v>
      </c>
      <c r="K63" s="279"/>
      <c r="L63" s="280"/>
      <c r="U63" s="53"/>
    </row>
    <row r="64" spans="2:23" x14ac:dyDescent="0.25">
      <c r="B64" s="88">
        <v>2</v>
      </c>
      <c r="C64" s="18"/>
      <c r="D64" s="167"/>
      <c r="I64" s="88" t="s">
        <v>20</v>
      </c>
      <c r="J64" s="266" t="s">
        <v>30</v>
      </c>
      <c r="K64" s="267"/>
      <c r="L64" s="268"/>
      <c r="T64" s="66"/>
    </row>
    <row r="65" spans="2:21" x14ac:dyDescent="0.25">
      <c r="B65" s="88">
        <v>3</v>
      </c>
      <c r="C65" s="18"/>
      <c r="D65" s="168"/>
      <c r="I65" s="88" t="s">
        <v>24</v>
      </c>
      <c r="J65" s="266" t="s">
        <v>9</v>
      </c>
      <c r="K65" s="267"/>
      <c r="L65" s="268"/>
      <c r="S65" s="25"/>
      <c r="T65" s="7"/>
      <c r="U65" s="7"/>
    </row>
    <row r="66" spans="2:21" x14ac:dyDescent="0.25">
      <c r="B66" s="88">
        <v>4</v>
      </c>
      <c r="C66" s="18"/>
      <c r="D66" s="168"/>
      <c r="I66" s="88" t="s">
        <v>93</v>
      </c>
      <c r="J66" s="266" t="s">
        <v>95</v>
      </c>
      <c r="K66" s="267"/>
      <c r="L66" s="268"/>
    </row>
    <row r="67" spans="2:21" x14ac:dyDescent="0.25">
      <c r="B67" s="88">
        <v>5</v>
      </c>
      <c r="C67" s="18"/>
      <c r="D67" s="168"/>
      <c r="I67" s="88" t="s">
        <v>25</v>
      </c>
      <c r="J67" s="266" t="s">
        <v>26</v>
      </c>
      <c r="K67" s="267"/>
      <c r="L67" s="268"/>
      <c r="N67" s="7"/>
      <c r="O67" s="7"/>
    </row>
    <row r="68" spans="2:21" x14ac:dyDescent="0.25">
      <c r="B68" s="88">
        <v>6</v>
      </c>
      <c r="C68" s="18"/>
      <c r="D68" s="168"/>
      <c r="I68" s="88" t="s">
        <v>21</v>
      </c>
      <c r="J68" s="266" t="s">
        <v>31</v>
      </c>
      <c r="K68" s="267"/>
      <c r="L68" s="268"/>
    </row>
    <row r="69" spans="2:21" x14ac:dyDescent="0.25">
      <c r="B69" s="88">
        <v>7</v>
      </c>
      <c r="C69" s="18"/>
      <c r="D69" s="168"/>
      <c r="I69" s="88" t="s">
        <v>28</v>
      </c>
      <c r="J69" s="266" t="s">
        <v>10</v>
      </c>
      <c r="K69" s="267"/>
      <c r="L69" s="268"/>
    </row>
    <row r="70" spans="2:21" x14ac:dyDescent="0.25">
      <c r="B70" s="88">
        <v>8</v>
      </c>
      <c r="C70" s="18"/>
      <c r="D70" s="168"/>
      <c r="I70" s="88" t="s">
        <v>29</v>
      </c>
      <c r="J70" s="266" t="s">
        <v>11</v>
      </c>
      <c r="K70" s="267"/>
      <c r="L70" s="268"/>
    </row>
    <row r="71" spans="2:21" x14ac:dyDescent="0.25">
      <c r="B71" s="88">
        <v>9</v>
      </c>
      <c r="C71" s="18"/>
      <c r="D71" s="168"/>
      <c r="I71" s="88" t="s">
        <v>27</v>
      </c>
      <c r="J71" s="266" t="s">
        <v>39</v>
      </c>
      <c r="K71" s="267"/>
      <c r="L71" s="268"/>
    </row>
    <row r="72" spans="2:21" x14ac:dyDescent="0.25">
      <c r="B72" s="88">
        <v>10</v>
      </c>
      <c r="C72" s="18"/>
      <c r="D72" s="168"/>
      <c r="I72" s="88" t="s">
        <v>22</v>
      </c>
      <c r="J72" s="266" t="s">
        <v>15</v>
      </c>
      <c r="K72" s="267"/>
      <c r="L72" s="268"/>
    </row>
    <row r="73" spans="2:21" x14ac:dyDescent="0.25">
      <c r="B73" s="88"/>
      <c r="C73" s="71"/>
      <c r="D73" s="89"/>
      <c r="I73" s="88" t="s">
        <v>96</v>
      </c>
      <c r="J73" s="266" t="s">
        <v>89</v>
      </c>
      <c r="K73" s="267"/>
      <c r="L73" s="268"/>
    </row>
    <row r="74" spans="2:21" ht="14.4" thickBot="1" x14ac:dyDescent="0.3">
      <c r="B74" s="90" t="s">
        <v>62</v>
      </c>
      <c r="C74" s="169">
        <f>SUM(C63:C72)</f>
        <v>0</v>
      </c>
      <c r="D74" s="170"/>
      <c r="I74" s="94" t="s">
        <v>23</v>
      </c>
      <c r="J74" s="221" t="s">
        <v>16</v>
      </c>
      <c r="K74" s="222"/>
      <c r="L74" s="223"/>
    </row>
    <row r="76" spans="2:21" ht="14.4" thickBot="1" x14ac:dyDescent="0.3"/>
    <row r="77" spans="2:21" x14ac:dyDescent="0.25">
      <c r="B77" s="178" t="s">
        <v>13</v>
      </c>
      <c r="C77" s="179" t="s">
        <v>44</v>
      </c>
      <c r="D77" s="180" t="s">
        <v>0</v>
      </c>
    </row>
    <row r="78" spans="2:21" x14ac:dyDescent="0.25">
      <c r="B78" s="88">
        <v>1</v>
      </c>
      <c r="C78" s="18"/>
      <c r="D78" s="171"/>
    </row>
    <row r="79" spans="2:21" x14ac:dyDescent="0.25">
      <c r="B79" s="88">
        <v>2</v>
      </c>
      <c r="D79" s="171"/>
    </row>
    <row r="80" spans="2:21" x14ac:dyDescent="0.25">
      <c r="B80" s="88"/>
      <c r="C80" s="71"/>
      <c r="D80" s="213"/>
    </row>
    <row r="81" spans="2:6" ht="14.4" thickBot="1" x14ac:dyDescent="0.3">
      <c r="B81" s="90" t="s">
        <v>62</v>
      </c>
      <c r="C81" s="91">
        <f>SUM(C78:C80)</f>
        <v>0</v>
      </c>
      <c r="D81" s="95"/>
    </row>
    <row r="88" spans="2:6" x14ac:dyDescent="0.25">
      <c r="F88" s="22"/>
    </row>
    <row r="89" spans="2:6" x14ac:dyDescent="0.25">
      <c r="C89" s="21"/>
    </row>
    <row r="90" spans="2:6" x14ac:dyDescent="0.25">
      <c r="C90" s="21"/>
    </row>
    <row r="91" spans="2:6" x14ac:dyDescent="0.25">
      <c r="C91" s="21"/>
    </row>
    <row r="92" spans="2:6" x14ac:dyDescent="0.25">
      <c r="C92" s="21"/>
    </row>
    <row r="93" spans="2:6" x14ac:dyDescent="0.25">
      <c r="C93" s="21"/>
    </row>
    <row r="94" spans="2:6" x14ac:dyDescent="0.25">
      <c r="C94" s="21"/>
    </row>
    <row r="95" spans="2:6" x14ac:dyDescent="0.25">
      <c r="C95" s="21"/>
    </row>
    <row r="96" spans="2:6" x14ac:dyDescent="0.25">
      <c r="C96" s="21"/>
    </row>
    <row r="97" spans="3:3" x14ac:dyDescent="0.25">
      <c r="C97" s="21"/>
    </row>
    <row r="98" spans="3:3" x14ac:dyDescent="0.25">
      <c r="C98" s="21"/>
    </row>
    <row r="99" spans="3:3" x14ac:dyDescent="0.25">
      <c r="C99" s="21"/>
    </row>
    <row r="100" spans="3:3" x14ac:dyDescent="0.25">
      <c r="C100" s="21"/>
    </row>
    <row r="101" spans="3:3" x14ac:dyDescent="0.25">
      <c r="C101" s="21"/>
    </row>
    <row r="102" spans="3:3" x14ac:dyDescent="0.25">
      <c r="C102" s="21"/>
    </row>
    <row r="103" spans="3:3" x14ac:dyDescent="0.25">
      <c r="C103" s="21"/>
    </row>
    <row r="104" spans="3:3" x14ac:dyDescent="0.25">
      <c r="C104" s="21"/>
    </row>
  </sheetData>
  <sheetProtection algorithmName="SHA-512" hashValue="oZRLW4Va8rwulP20rSJyfvwKSEG7pcgNOmbzNYyuXCamr2ecEXQK6RwcORLUcvP6pLkVS/ZA5EBls0+/drseKw==" saltValue="LSvLXizYI+i4JbVKZf1c9w==" spinCount="100000" sheet="1" formatCells="0" formatColumns="0" formatRows="0" insertRows="0" deleteRows="0" sort="0"/>
  <mergeCells count="134">
    <mergeCell ref="C1:AK1"/>
    <mergeCell ref="J63:L63"/>
    <mergeCell ref="T4:AK4"/>
    <mergeCell ref="T5:AK5"/>
    <mergeCell ref="T6:AK6"/>
    <mergeCell ref="T9:AK9"/>
    <mergeCell ref="T10:AK10"/>
    <mergeCell ref="T11:AK11"/>
    <mergeCell ref="T12:AK12"/>
    <mergeCell ref="T7:AK7"/>
    <mergeCell ref="S13:AK13"/>
    <mergeCell ref="T8:AK8"/>
    <mergeCell ref="T15:AK15"/>
    <mergeCell ref="T16:AK16"/>
    <mergeCell ref="T14:AK14"/>
    <mergeCell ref="S14:S16"/>
    <mergeCell ref="T30:U30"/>
    <mergeCell ref="G30:H30"/>
    <mergeCell ref="G31:H31"/>
    <mergeCell ref="G32:H32"/>
    <mergeCell ref="G33:H33"/>
    <mergeCell ref="G34:H34"/>
    <mergeCell ref="N30:O30"/>
    <mergeCell ref="N31:O31"/>
    <mergeCell ref="T46:U46"/>
    <mergeCell ref="T37:U37"/>
    <mergeCell ref="T38:U38"/>
    <mergeCell ref="T39:U39"/>
    <mergeCell ref="T40:U40"/>
    <mergeCell ref="T41:U41"/>
    <mergeCell ref="T42:U42"/>
    <mergeCell ref="T43:U43"/>
    <mergeCell ref="T44:U44"/>
    <mergeCell ref="T45:U45"/>
    <mergeCell ref="T31:U31"/>
    <mergeCell ref="T32:U32"/>
    <mergeCell ref="T33:U33"/>
    <mergeCell ref="T34:U34"/>
    <mergeCell ref="J73:L73"/>
    <mergeCell ref="O62:P62"/>
    <mergeCell ref="N36:O36"/>
    <mergeCell ref="S26:W26"/>
    <mergeCell ref="T57:U57"/>
    <mergeCell ref="T52:U52"/>
    <mergeCell ref="T53:U53"/>
    <mergeCell ref="T56:U56"/>
    <mergeCell ref="T47:U47"/>
    <mergeCell ref="T48:U48"/>
    <mergeCell ref="T27:U27"/>
    <mergeCell ref="T28:U28"/>
    <mergeCell ref="T54:U54"/>
    <mergeCell ref="T55:U55"/>
    <mergeCell ref="T29:U29"/>
    <mergeCell ref="T35:U35"/>
    <mergeCell ref="T36:U36"/>
    <mergeCell ref="T49:U49"/>
    <mergeCell ref="T50:U50"/>
    <mergeCell ref="T51:U51"/>
    <mergeCell ref="J64:L64"/>
    <mergeCell ref="J65:L65"/>
    <mergeCell ref="J66:L66"/>
    <mergeCell ref="J67:L67"/>
    <mergeCell ref="J68:L68"/>
    <mergeCell ref="J69:L69"/>
    <mergeCell ref="J70:L70"/>
    <mergeCell ref="J71:L71"/>
    <mergeCell ref="J72:L72"/>
    <mergeCell ref="G55:H55"/>
    <mergeCell ref="N55:O55"/>
    <mergeCell ref="G56:H56"/>
    <mergeCell ref="N56:O56"/>
    <mergeCell ref="G57:H57"/>
    <mergeCell ref="N57:O57"/>
    <mergeCell ref="G52:H52"/>
    <mergeCell ref="N52:O52"/>
    <mergeCell ref="G53:H53"/>
    <mergeCell ref="N53:O53"/>
    <mergeCell ref="G54:H54"/>
    <mergeCell ref="N54:O54"/>
    <mergeCell ref="G49:H49"/>
    <mergeCell ref="N49:O49"/>
    <mergeCell ref="G50:H50"/>
    <mergeCell ref="N50:O50"/>
    <mergeCell ref="G51:H51"/>
    <mergeCell ref="N51:O51"/>
    <mergeCell ref="G46:H46"/>
    <mergeCell ref="N46:O46"/>
    <mergeCell ref="G47:H47"/>
    <mergeCell ref="N47:O47"/>
    <mergeCell ref="G48:H48"/>
    <mergeCell ref="N48:O48"/>
    <mergeCell ref="B19:B23"/>
    <mergeCell ref="G39:H39"/>
    <mergeCell ref="G45:H45"/>
    <mergeCell ref="N45:O45"/>
    <mergeCell ref="G41:H41"/>
    <mergeCell ref="G42:H42"/>
    <mergeCell ref="G43:H43"/>
    <mergeCell ref="G44:H44"/>
    <mergeCell ref="N39:O39"/>
    <mergeCell ref="N41:O41"/>
    <mergeCell ref="N42:O42"/>
    <mergeCell ref="N43:O43"/>
    <mergeCell ref="N44:O44"/>
    <mergeCell ref="G40:H40"/>
    <mergeCell ref="N40:O40"/>
    <mergeCell ref="N32:O32"/>
    <mergeCell ref="N33:O33"/>
    <mergeCell ref="N34:O34"/>
    <mergeCell ref="N35:O35"/>
    <mergeCell ref="J74:L74"/>
    <mergeCell ref="I62:L62"/>
    <mergeCell ref="T2:AK2"/>
    <mergeCell ref="T3:AK3"/>
    <mergeCell ref="A1:B2"/>
    <mergeCell ref="D2:I2"/>
    <mergeCell ref="O2:P2"/>
    <mergeCell ref="B9:B11"/>
    <mergeCell ref="G37:H37"/>
    <mergeCell ref="G38:H38"/>
    <mergeCell ref="N37:O37"/>
    <mergeCell ref="N38:O38"/>
    <mergeCell ref="G36:H36"/>
    <mergeCell ref="G35:H35"/>
    <mergeCell ref="B13:B17"/>
    <mergeCell ref="B26:D26"/>
    <mergeCell ref="F26:J26"/>
    <mergeCell ref="M26:Q26"/>
    <mergeCell ref="G27:H27"/>
    <mergeCell ref="N27:O27"/>
    <mergeCell ref="G28:H28"/>
    <mergeCell ref="N28:O28"/>
    <mergeCell ref="G29:H29"/>
    <mergeCell ref="N29:O29"/>
  </mergeCells>
  <printOptions gridLines="1"/>
  <pageMargins left="0.45" right="0.45" top="0.75" bottom="0.75" header="0.3" footer="0.3"/>
  <pageSetup scale="22" orientation="landscape" horizontalDpi="1200" verticalDpi="1200" r:id="rId1"/>
  <headerFooter>
    <oddHeader>&amp;LWater Resources Development Grant Program&amp;C&amp;"-,Bold"Reimbursement Tracking Summary - Non Federal Cost Share</oddHeader>
    <oddFooter>&amp;LRevised: 10/3/24</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showInputMessage="1" showErrorMessage="1" xr:uid="{601F7C24-B28D-449E-8C00-009FE302AFE5}">
          <x14:formula1>
            <xm:f>VLookup!$I$6:$I$17</xm:f>
          </x14:formula1>
          <xm:sqref>G28:H57 N28:O57 T28:U57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9"/>
  <sheetViews>
    <sheetView zoomScale="55" zoomScaleNormal="55" zoomScalePageLayoutView="85" workbookViewId="0">
      <selection activeCell="D2" sqref="D2:I2"/>
    </sheetView>
  </sheetViews>
  <sheetFormatPr defaultColWidth="8.81640625" defaultRowHeight="13.8" x14ac:dyDescent="0.25"/>
  <cols>
    <col min="1" max="1" width="0.81640625" style="2" customWidth="1"/>
    <col min="2" max="2" width="16.81640625" style="2" customWidth="1"/>
    <col min="3" max="3" width="31.90625" style="2" customWidth="1"/>
    <col min="4" max="4" width="17.36328125" style="2" customWidth="1"/>
    <col min="5" max="5" width="4.1796875" style="2" customWidth="1"/>
    <col min="6" max="9" width="13.7265625" style="2" customWidth="1"/>
    <col min="10" max="10" width="16" style="2" customWidth="1"/>
    <col min="11" max="11" width="1.7265625" style="2" customWidth="1"/>
    <col min="12" max="12" width="14.90625" style="2" customWidth="1"/>
    <col min="13" max="13" width="15" style="2" customWidth="1"/>
    <col min="14" max="17" width="13.7265625" style="2" customWidth="1"/>
    <col min="18" max="18" width="6.1796875" style="2" customWidth="1"/>
    <col min="19" max="19" width="38.26953125" style="2" customWidth="1"/>
    <col min="20" max="20" width="18.7265625" style="2" customWidth="1"/>
    <col min="21" max="21" width="4.6328125" style="2" customWidth="1"/>
    <col min="22" max="22" width="10.453125" style="2" customWidth="1"/>
    <col min="23" max="23" width="12" style="2" customWidth="1"/>
    <col min="24" max="24" width="8.81640625" style="2"/>
    <col min="25" max="25" width="12.6328125" style="2" customWidth="1"/>
    <col min="26" max="26" width="8.81640625" style="2"/>
    <col min="27" max="27" width="21.453125" style="2" customWidth="1"/>
    <col min="28" max="28" width="14.36328125" style="2" customWidth="1"/>
    <col min="29" max="29" width="11.54296875" style="2" bestFit="1" customWidth="1"/>
    <col min="30" max="32" width="8.81640625" style="2"/>
    <col min="33" max="33" width="10.08984375" style="2" customWidth="1"/>
    <col min="34" max="35" width="8.81640625" style="2"/>
    <col min="36" max="36" width="10.08984375" style="2" customWidth="1"/>
    <col min="37" max="37" width="8.81640625" style="2"/>
    <col min="38" max="38" width="15.36328125" style="2" customWidth="1"/>
    <col min="39" max="16384" width="8.81640625" style="2"/>
  </cols>
  <sheetData>
    <row r="1" spans="1:38" ht="14.4" thickBot="1" x14ac:dyDescent="0.3">
      <c r="A1" s="233"/>
      <c r="B1" s="234"/>
      <c r="C1" s="276"/>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row>
    <row r="2" spans="1:38" ht="21" customHeight="1" thickBot="1" x14ac:dyDescent="0.3">
      <c r="A2" s="235"/>
      <c r="B2" s="236"/>
      <c r="C2" s="138" t="s">
        <v>33</v>
      </c>
      <c r="D2" s="237" t="s">
        <v>81</v>
      </c>
      <c r="E2" s="238"/>
      <c r="F2" s="238"/>
      <c r="G2" s="238"/>
      <c r="H2" s="238"/>
      <c r="I2" s="239"/>
      <c r="O2" s="240" t="s">
        <v>35</v>
      </c>
      <c r="P2" s="241"/>
      <c r="Q2" s="8"/>
      <c r="R2" s="61"/>
      <c r="S2" s="38" t="s">
        <v>61</v>
      </c>
      <c r="T2" s="228" t="s">
        <v>37</v>
      </c>
      <c r="U2" s="228"/>
      <c r="V2" s="228"/>
      <c r="W2" s="228"/>
      <c r="X2" s="228"/>
      <c r="Y2" s="228"/>
      <c r="Z2" s="228"/>
      <c r="AA2" s="228"/>
      <c r="AB2" s="228"/>
      <c r="AC2" s="228"/>
      <c r="AD2" s="228"/>
      <c r="AE2" s="228"/>
      <c r="AF2" s="228"/>
      <c r="AG2" s="228"/>
      <c r="AH2" s="228"/>
      <c r="AI2" s="228"/>
      <c r="AJ2" s="228"/>
      <c r="AK2" s="228"/>
      <c r="AL2" s="229"/>
    </row>
    <row r="3" spans="1:38" ht="14.4" thickBot="1" x14ac:dyDescent="0.3">
      <c r="C3" s="139" t="s">
        <v>36</v>
      </c>
      <c r="D3" s="9"/>
      <c r="E3" s="62"/>
      <c r="F3" s="62"/>
      <c r="G3" s="62"/>
      <c r="H3" s="62"/>
      <c r="I3" s="62"/>
      <c r="S3" s="43"/>
      <c r="T3" s="230" t="s">
        <v>82</v>
      </c>
      <c r="U3" s="231"/>
      <c r="V3" s="231"/>
      <c r="W3" s="231"/>
      <c r="X3" s="231"/>
      <c r="Y3" s="231"/>
      <c r="Z3" s="231"/>
      <c r="AA3" s="231"/>
      <c r="AB3" s="231"/>
      <c r="AC3" s="231"/>
      <c r="AD3" s="231"/>
      <c r="AE3" s="231"/>
      <c r="AF3" s="231"/>
      <c r="AG3" s="231"/>
      <c r="AH3" s="231"/>
      <c r="AI3" s="231"/>
      <c r="AJ3" s="231"/>
      <c r="AK3" s="231"/>
      <c r="AL3" s="232"/>
    </row>
    <row r="4" spans="1:38" ht="14.4" thickBot="1" x14ac:dyDescent="0.3">
      <c r="C4" s="139" t="s">
        <v>77</v>
      </c>
      <c r="D4" s="23">
        <f>SUM(D9+D13+D19+D25)</f>
        <v>0</v>
      </c>
      <c r="E4" s="62"/>
      <c r="F4" s="62"/>
      <c r="G4" s="62"/>
      <c r="H4" s="62"/>
      <c r="I4" s="62"/>
      <c r="S4" s="37"/>
      <c r="T4" s="281" t="s">
        <v>146</v>
      </c>
      <c r="U4" s="282"/>
      <c r="V4" s="282"/>
      <c r="W4" s="282"/>
      <c r="X4" s="282"/>
      <c r="Y4" s="282"/>
      <c r="Z4" s="282"/>
      <c r="AA4" s="282"/>
      <c r="AB4" s="282"/>
      <c r="AC4" s="282"/>
      <c r="AD4" s="282"/>
      <c r="AE4" s="282"/>
      <c r="AF4" s="282"/>
      <c r="AG4" s="282"/>
      <c r="AH4" s="282"/>
      <c r="AI4" s="282"/>
      <c r="AJ4" s="282"/>
      <c r="AK4" s="282"/>
      <c r="AL4" s="283"/>
    </row>
    <row r="5" spans="1:38" ht="14.4" thickBot="1" x14ac:dyDescent="0.3">
      <c r="C5" s="139" t="s">
        <v>34</v>
      </c>
      <c r="D5" s="54">
        <f>D9</f>
        <v>0</v>
      </c>
      <c r="E5" s="62"/>
      <c r="F5" s="62"/>
      <c r="G5" s="62"/>
      <c r="H5" s="62"/>
      <c r="I5" s="62"/>
      <c r="S5" s="57" t="s">
        <v>42</v>
      </c>
      <c r="T5" s="284" t="s">
        <v>135</v>
      </c>
      <c r="U5" s="285"/>
      <c r="V5" s="285"/>
      <c r="W5" s="285"/>
      <c r="X5" s="285"/>
      <c r="Y5" s="285"/>
      <c r="Z5" s="285"/>
      <c r="AA5" s="285"/>
      <c r="AB5" s="285"/>
      <c r="AC5" s="285"/>
      <c r="AD5" s="285"/>
      <c r="AE5" s="285"/>
      <c r="AF5" s="285"/>
      <c r="AG5" s="285"/>
      <c r="AH5" s="285"/>
      <c r="AI5" s="285"/>
      <c r="AJ5" s="285"/>
      <c r="AK5" s="285"/>
      <c r="AL5" s="286"/>
    </row>
    <row r="6" spans="1:38" ht="14.4" thickBot="1" x14ac:dyDescent="0.3">
      <c r="C6" s="139" t="s">
        <v>43</v>
      </c>
      <c r="D6" s="23">
        <f>D5*0.9</f>
        <v>0</v>
      </c>
      <c r="G6" s="63"/>
      <c r="S6" s="218" t="s">
        <v>114</v>
      </c>
      <c r="T6" s="284" t="s">
        <v>144</v>
      </c>
      <c r="U6" s="285"/>
      <c r="V6" s="285"/>
      <c r="W6" s="285"/>
      <c r="X6" s="285"/>
      <c r="Y6" s="285"/>
      <c r="Z6" s="285"/>
      <c r="AA6" s="285"/>
      <c r="AB6" s="285"/>
      <c r="AC6" s="285"/>
      <c r="AD6" s="285"/>
      <c r="AE6" s="285"/>
      <c r="AF6" s="285"/>
      <c r="AG6" s="285"/>
      <c r="AH6" s="285"/>
      <c r="AI6" s="285"/>
      <c r="AJ6" s="285"/>
      <c r="AK6" s="285"/>
      <c r="AL6" s="286"/>
    </row>
    <row r="7" spans="1:38" ht="14.4" thickBot="1" x14ac:dyDescent="0.3">
      <c r="C7" s="140" t="s">
        <v>67</v>
      </c>
      <c r="D7" s="23">
        <f>D6-C76</f>
        <v>0</v>
      </c>
      <c r="G7" s="63"/>
      <c r="R7" s="64"/>
      <c r="S7" s="45" t="s">
        <v>70</v>
      </c>
      <c r="T7" s="284" t="s">
        <v>130</v>
      </c>
      <c r="U7" s="285"/>
      <c r="V7" s="285"/>
      <c r="W7" s="285"/>
      <c r="X7" s="285"/>
      <c r="Y7" s="285"/>
      <c r="Z7" s="285"/>
      <c r="AA7" s="285"/>
      <c r="AB7" s="285"/>
      <c r="AC7" s="285"/>
      <c r="AD7" s="285"/>
      <c r="AE7" s="285"/>
      <c r="AF7" s="285"/>
      <c r="AG7" s="285"/>
      <c r="AH7" s="285"/>
      <c r="AI7" s="285"/>
      <c r="AJ7" s="285"/>
      <c r="AK7" s="285"/>
      <c r="AL7" s="286"/>
    </row>
    <row r="8" spans="1:38" ht="14.4" thickBot="1" x14ac:dyDescent="0.3">
      <c r="C8" s="52"/>
      <c r="F8" s="50" t="s">
        <v>30</v>
      </c>
      <c r="G8" s="51" t="s">
        <v>14</v>
      </c>
      <c r="H8" s="50" t="s">
        <v>15</v>
      </c>
      <c r="I8" s="50" t="s">
        <v>16</v>
      </c>
      <c r="J8" s="50" t="s">
        <v>88</v>
      </c>
      <c r="L8" s="50" t="s">
        <v>89</v>
      </c>
      <c r="M8" s="52" t="s">
        <v>17</v>
      </c>
      <c r="N8" s="50" t="s">
        <v>9</v>
      </c>
      <c r="O8" s="50" t="s">
        <v>10</v>
      </c>
      <c r="P8" s="50" t="s">
        <v>39</v>
      </c>
      <c r="Q8" s="50" t="s">
        <v>11</v>
      </c>
      <c r="R8" s="1"/>
      <c r="S8" s="40" t="s">
        <v>74</v>
      </c>
      <c r="T8" s="284" t="s">
        <v>131</v>
      </c>
      <c r="U8" s="285"/>
      <c r="V8" s="285"/>
      <c r="W8" s="285"/>
      <c r="X8" s="285"/>
      <c r="Y8" s="285"/>
      <c r="Z8" s="285"/>
      <c r="AA8" s="285"/>
      <c r="AB8" s="285"/>
      <c r="AC8" s="285"/>
      <c r="AD8" s="285"/>
      <c r="AE8" s="285"/>
      <c r="AF8" s="285"/>
      <c r="AG8" s="285"/>
      <c r="AH8" s="285"/>
      <c r="AI8" s="285"/>
      <c r="AJ8" s="285"/>
      <c r="AK8" s="285"/>
      <c r="AL8" s="286"/>
    </row>
    <row r="9" spans="1:38" x14ac:dyDescent="0.25">
      <c r="B9" s="242" t="s">
        <v>40</v>
      </c>
      <c r="C9" s="132" t="s">
        <v>5</v>
      </c>
      <c r="D9" s="172">
        <f>SUM(F9:Q9)</f>
        <v>0</v>
      </c>
      <c r="E9" s="133"/>
      <c r="F9" s="134">
        <v>0</v>
      </c>
      <c r="G9" s="134">
        <v>0</v>
      </c>
      <c r="H9" s="134">
        <v>0</v>
      </c>
      <c r="I9" s="134">
        <v>0</v>
      </c>
      <c r="J9" s="134">
        <v>0</v>
      </c>
      <c r="K9" s="173"/>
      <c r="L9" s="134">
        <v>0</v>
      </c>
      <c r="M9" s="134">
        <v>0</v>
      </c>
      <c r="N9" s="134">
        <v>0</v>
      </c>
      <c r="O9" s="134">
        <v>0</v>
      </c>
      <c r="P9" s="134">
        <v>0</v>
      </c>
      <c r="Q9" s="135">
        <v>0</v>
      </c>
      <c r="R9" s="1"/>
      <c r="S9" s="189" t="s">
        <v>79</v>
      </c>
      <c r="T9" s="324" t="s">
        <v>142</v>
      </c>
      <c r="U9" s="325"/>
      <c r="V9" s="325"/>
      <c r="W9" s="325"/>
      <c r="X9" s="325"/>
      <c r="Y9" s="325"/>
      <c r="Z9" s="325"/>
      <c r="AA9" s="325"/>
      <c r="AB9" s="325"/>
      <c r="AC9" s="325"/>
      <c r="AD9" s="325"/>
      <c r="AE9" s="325"/>
      <c r="AF9" s="325"/>
      <c r="AG9" s="325"/>
      <c r="AH9" s="325"/>
      <c r="AI9" s="325"/>
      <c r="AJ9" s="325"/>
      <c r="AK9" s="325"/>
      <c r="AL9" s="326"/>
    </row>
    <row r="10" spans="1:38" ht="14.4" thickBot="1" x14ac:dyDescent="0.3">
      <c r="B10" s="243"/>
      <c r="C10" s="58" t="s">
        <v>6</v>
      </c>
      <c r="D10" s="60">
        <f>SUM(F10:Q10)</f>
        <v>0</v>
      </c>
      <c r="E10" s="1"/>
      <c r="F10" s="1">
        <f>SUMIF($I$34:$I$58,"A",$J$34:$J$58)</f>
        <v>0</v>
      </c>
      <c r="G10" s="1">
        <f>SUMIF($I$34:$I$58,"D",$J$34:$J$58)</f>
        <v>0</v>
      </c>
      <c r="H10" s="1">
        <f>SUMIF($I$34:$I$58,"P",$J$34:$J$58)</f>
        <v>0</v>
      </c>
      <c r="I10" s="1">
        <f>SUMIF($I$34:$I$58,"S",$J$34:$J$58)</f>
        <v>0</v>
      </c>
      <c r="J10" s="1">
        <f>SUMIF($I$34:$I$58,"CM",$J$34:$J$58)</f>
        <v>0</v>
      </c>
      <c r="L10" s="1">
        <f>SUMIF($I$34:$I$58,"PM",$J$34:$J$58)</f>
        <v>0</v>
      </c>
      <c r="M10" s="1">
        <f>SUMIF($I$34:$I$58,"CO",$J$34:$J$58)</f>
        <v>0</v>
      </c>
      <c r="N10" s="1">
        <f>SUMIF($I$34:$I$58,"C",$J$34:$J$58)</f>
        <v>0</v>
      </c>
      <c r="O10" s="1">
        <f>SUMIF($I$34:$I$58,"E",$J$34:$J$58)</f>
        <v>0</v>
      </c>
      <c r="P10" s="1">
        <f>SUMIF($I$34:$I$58,"M",$J$34:$J$58)</f>
        <v>0</v>
      </c>
      <c r="Q10" s="70">
        <f>SUMIF($I$34:$I$58,"ML",$J$34:$J$58)</f>
        <v>0</v>
      </c>
      <c r="R10" s="1"/>
      <c r="S10" s="55" t="s">
        <v>110</v>
      </c>
      <c r="T10" s="284" t="s">
        <v>137</v>
      </c>
      <c r="U10" s="285"/>
      <c r="V10" s="285"/>
      <c r="W10" s="285"/>
      <c r="X10" s="285"/>
      <c r="Y10" s="285"/>
      <c r="Z10" s="285"/>
      <c r="AA10" s="285"/>
      <c r="AB10" s="285"/>
      <c r="AC10" s="285"/>
      <c r="AD10" s="285"/>
      <c r="AE10" s="285"/>
      <c r="AF10" s="285"/>
      <c r="AG10" s="285"/>
      <c r="AH10" s="285"/>
      <c r="AI10" s="285"/>
      <c r="AJ10" s="285"/>
      <c r="AK10" s="285"/>
      <c r="AL10" s="286"/>
    </row>
    <row r="11" spans="1:38" ht="14.4" thickBot="1" x14ac:dyDescent="0.3">
      <c r="B11" s="244"/>
      <c r="C11" s="136" t="s">
        <v>7</v>
      </c>
      <c r="D11" s="137">
        <f>SUM(D9-C76)</f>
        <v>0</v>
      </c>
      <c r="E11" s="130"/>
      <c r="F11" s="130">
        <f>F9-F10</f>
        <v>0</v>
      </c>
      <c r="G11" s="130">
        <f>G9-G10</f>
        <v>0</v>
      </c>
      <c r="H11" s="130">
        <f>H9-H10</f>
        <v>0</v>
      </c>
      <c r="I11" s="130">
        <f t="shared" ref="I11:O11" si="0">I9-I10</f>
        <v>0</v>
      </c>
      <c r="J11" s="130">
        <f t="shared" si="0"/>
        <v>0</v>
      </c>
      <c r="K11" s="27"/>
      <c r="L11" s="130">
        <f>L9-L10</f>
        <v>0</v>
      </c>
      <c r="M11" s="130">
        <f t="shared" si="0"/>
        <v>0</v>
      </c>
      <c r="N11" s="130">
        <f>N9-N10</f>
        <v>0</v>
      </c>
      <c r="O11" s="130">
        <f t="shared" si="0"/>
        <v>0</v>
      </c>
      <c r="P11" s="130">
        <f>P9-P10</f>
        <v>0</v>
      </c>
      <c r="Q11" s="131">
        <f>Q9-Q10</f>
        <v>0</v>
      </c>
      <c r="S11" s="218" t="s">
        <v>111</v>
      </c>
      <c r="T11" s="284" t="s">
        <v>138</v>
      </c>
      <c r="U11" s="285"/>
      <c r="V11" s="285"/>
      <c r="W11" s="285"/>
      <c r="X11" s="285"/>
      <c r="Y11" s="285"/>
      <c r="Z11" s="285"/>
      <c r="AA11" s="285"/>
      <c r="AB11" s="285"/>
      <c r="AC11" s="285"/>
      <c r="AD11" s="285"/>
      <c r="AE11" s="285"/>
      <c r="AF11" s="285"/>
      <c r="AG11" s="285"/>
      <c r="AH11" s="285"/>
      <c r="AI11" s="285"/>
      <c r="AJ11" s="285"/>
      <c r="AK11" s="285"/>
      <c r="AL11" s="286"/>
    </row>
    <row r="12" spans="1:38" ht="14.4" thickBot="1" x14ac:dyDescent="0.3">
      <c r="D12" s="7"/>
      <c r="R12" s="59"/>
      <c r="S12" s="190" t="s">
        <v>112</v>
      </c>
      <c r="T12" s="284" t="s">
        <v>139</v>
      </c>
      <c r="U12" s="285"/>
      <c r="V12" s="285"/>
      <c r="W12" s="285"/>
      <c r="X12" s="285"/>
      <c r="Y12" s="285"/>
      <c r="Z12" s="285"/>
      <c r="AA12" s="285"/>
      <c r="AB12" s="285"/>
      <c r="AC12" s="285"/>
      <c r="AD12" s="285"/>
      <c r="AE12" s="285"/>
      <c r="AF12" s="285"/>
      <c r="AG12" s="285"/>
      <c r="AH12" s="285"/>
      <c r="AI12" s="285"/>
      <c r="AJ12" s="285"/>
      <c r="AK12" s="285"/>
      <c r="AL12" s="286"/>
    </row>
    <row r="13" spans="1:38" x14ac:dyDescent="0.25">
      <c r="B13" s="246" t="s">
        <v>103</v>
      </c>
      <c r="C13" s="118" t="s">
        <v>5</v>
      </c>
      <c r="D13" s="119">
        <f>SUM(F13:Q13)</f>
        <v>0</v>
      </c>
      <c r="E13" s="150"/>
      <c r="F13" s="120">
        <f>F15+F14</f>
        <v>0</v>
      </c>
      <c r="G13" s="120">
        <f t="shared" ref="G13:P13" si="1">G15+G14</f>
        <v>0</v>
      </c>
      <c r="H13" s="120">
        <f t="shared" si="1"/>
        <v>0</v>
      </c>
      <c r="I13" s="120">
        <f t="shared" si="1"/>
        <v>0</v>
      </c>
      <c r="J13" s="120">
        <f t="shared" si="1"/>
        <v>0</v>
      </c>
      <c r="K13" s="120"/>
      <c r="L13" s="120">
        <f>L15+L14</f>
        <v>0</v>
      </c>
      <c r="M13" s="120">
        <f t="shared" si="1"/>
        <v>0</v>
      </c>
      <c r="N13" s="120">
        <f t="shared" si="1"/>
        <v>0</v>
      </c>
      <c r="O13" s="120">
        <f t="shared" si="1"/>
        <v>0</v>
      </c>
      <c r="P13" s="120">
        <f t="shared" si="1"/>
        <v>0</v>
      </c>
      <c r="Q13" s="121">
        <f>Q15+Q14</f>
        <v>0</v>
      </c>
      <c r="R13" s="1"/>
      <c r="S13" s="40" t="s">
        <v>113</v>
      </c>
      <c r="T13" s="284" t="s">
        <v>140</v>
      </c>
      <c r="U13" s="285"/>
      <c r="V13" s="285"/>
      <c r="W13" s="285"/>
      <c r="X13" s="285"/>
      <c r="Y13" s="285"/>
      <c r="Z13" s="285"/>
      <c r="AA13" s="285"/>
      <c r="AB13" s="285"/>
      <c r="AC13" s="285"/>
      <c r="AD13" s="285"/>
      <c r="AE13" s="285"/>
      <c r="AF13" s="285"/>
      <c r="AG13" s="285"/>
      <c r="AH13" s="285"/>
      <c r="AI13" s="285"/>
      <c r="AJ13" s="285"/>
      <c r="AK13" s="285"/>
      <c r="AL13" s="286"/>
    </row>
    <row r="14" spans="1:38" ht="14.4" thickBot="1" x14ac:dyDescent="0.3">
      <c r="B14" s="247"/>
      <c r="C14" s="28" t="s">
        <v>18</v>
      </c>
      <c r="D14" s="3">
        <f>SUM(F14:Q14)</f>
        <v>0</v>
      </c>
      <c r="E14" s="4"/>
      <c r="F14" s="10">
        <v>0</v>
      </c>
      <c r="G14" s="10">
        <v>0</v>
      </c>
      <c r="H14" s="10">
        <v>0</v>
      </c>
      <c r="I14" s="10">
        <v>0</v>
      </c>
      <c r="J14" s="10">
        <v>0</v>
      </c>
      <c r="K14" s="10"/>
      <c r="L14" s="10">
        <v>0</v>
      </c>
      <c r="M14" s="10">
        <v>0</v>
      </c>
      <c r="N14" s="10">
        <v>0</v>
      </c>
      <c r="O14" s="10">
        <v>0</v>
      </c>
      <c r="P14" s="10">
        <v>0</v>
      </c>
      <c r="Q14" s="122">
        <v>0</v>
      </c>
      <c r="R14" s="1"/>
      <c r="S14" s="188" t="s">
        <v>75</v>
      </c>
      <c r="T14" s="290" t="s">
        <v>141</v>
      </c>
      <c r="U14" s="291"/>
      <c r="V14" s="291"/>
      <c r="W14" s="291"/>
      <c r="X14" s="291"/>
      <c r="Y14" s="291"/>
      <c r="Z14" s="291"/>
      <c r="AA14" s="291"/>
      <c r="AB14" s="291"/>
      <c r="AC14" s="291"/>
      <c r="AD14" s="291"/>
      <c r="AE14" s="291"/>
      <c r="AF14" s="291"/>
      <c r="AG14" s="291"/>
      <c r="AH14" s="291"/>
      <c r="AI14" s="291"/>
      <c r="AJ14" s="291"/>
      <c r="AK14" s="291"/>
      <c r="AL14" s="292"/>
    </row>
    <row r="15" spans="1:38" ht="14.4" thickBot="1" x14ac:dyDescent="0.3">
      <c r="B15" s="247"/>
      <c r="C15" s="30" t="s">
        <v>19</v>
      </c>
      <c r="D15" s="5">
        <f>SUM(F15:Q15)</f>
        <v>0</v>
      </c>
      <c r="E15" s="6"/>
      <c r="F15" s="12">
        <v>0</v>
      </c>
      <c r="G15" s="12">
        <v>0</v>
      </c>
      <c r="H15" s="12">
        <v>0</v>
      </c>
      <c r="I15" s="12">
        <v>0</v>
      </c>
      <c r="J15" s="12">
        <v>0</v>
      </c>
      <c r="K15" s="12"/>
      <c r="L15" s="12">
        <v>0</v>
      </c>
      <c r="M15" s="12">
        <v>0</v>
      </c>
      <c r="N15" s="12">
        <v>0</v>
      </c>
      <c r="O15" s="12">
        <v>0</v>
      </c>
      <c r="P15" s="12">
        <v>0</v>
      </c>
      <c r="Q15" s="123">
        <v>0</v>
      </c>
      <c r="R15" s="1"/>
      <c r="S15" s="293"/>
      <c r="T15" s="293"/>
      <c r="U15" s="293"/>
      <c r="V15" s="293"/>
      <c r="W15" s="293"/>
      <c r="X15" s="293"/>
      <c r="Y15" s="293"/>
      <c r="Z15" s="293"/>
      <c r="AA15" s="293"/>
      <c r="AB15" s="293"/>
      <c r="AC15" s="293"/>
      <c r="AD15" s="293"/>
      <c r="AE15" s="293"/>
      <c r="AF15" s="293"/>
      <c r="AG15" s="293"/>
      <c r="AH15" s="293"/>
      <c r="AI15" s="293"/>
      <c r="AJ15" s="293"/>
      <c r="AK15" s="293"/>
      <c r="AL15" s="293"/>
    </row>
    <row r="16" spans="1:38" x14ac:dyDescent="0.25">
      <c r="B16" s="247"/>
      <c r="C16" s="29" t="s">
        <v>6</v>
      </c>
      <c r="D16" s="1">
        <f>SUM(F16:Q16)</f>
        <v>0</v>
      </c>
      <c r="F16" s="59">
        <f>SUMIF($P$34:$P$58,"A",$Q$34:$Q$58)</f>
        <v>0</v>
      </c>
      <c r="G16" s="59">
        <f>SUMIF($P$34:$P$58,"D",$Q$34:$Q$58)</f>
        <v>0</v>
      </c>
      <c r="H16" s="59">
        <f>SUMIF($P$34:$P$58,"P",$Q$34:$Q$58)</f>
        <v>0</v>
      </c>
      <c r="I16" s="59">
        <f>SUMIF($P$34:$P$58,"S",$Q$34:$Q$58)</f>
        <v>0</v>
      </c>
      <c r="J16" s="59">
        <f>SUMIF($P$34:$P$58,"CM",$Q$34:$Q$58)</f>
        <v>0</v>
      </c>
      <c r="L16" s="59">
        <f>SUMIF($P$34:$P$58,"PM",$Q$34:$Q$58)</f>
        <v>0</v>
      </c>
      <c r="M16" s="59">
        <f>SUMIF($P$34:$P$58,"CO",$Q$34:$Q$58)</f>
        <v>0</v>
      </c>
      <c r="N16" s="59">
        <f>SUMIF($P$34:$P$58,"C",$Q$34:$Q$58)</f>
        <v>0</v>
      </c>
      <c r="O16" s="59">
        <f>SUMIF($P$34:$P$58,"E",$Q$34:$Q$58)</f>
        <v>0</v>
      </c>
      <c r="P16" s="59">
        <f>SUMIF($P$34:$P$58,"M",$Q$34:$Q$58)</f>
        <v>0</v>
      </c>
      <c r="Q16" s="124">
        <f>SUMIF($P$34:$P$58,"L",$Q$34:$Q$58)</f>
        <v>0</v>
      </c>
      <c r="R16" s="1"/>
      <c r="S16" s="303" t="s">
        <v>76</v>
      </c>
      <c r="T16" s="211" t="s">
        <v>118</v>
      </c>
      <c r="U16" s="211"/>
      <c r="V16" s="211"/>
      <c r="W16" s="211"/>
      <c r="X16" s="211"/>
      <c r="Y16" s="211"/>
      <c r="Z16" s="211"/>
      <c r="AA16" s="211"/>
      <c r="AB16" s="211"/>
      <c r="AC16" s="211"/>
      <c r="AD16" s="211"/>
      <c r="AE16" s="211"/>
      <c r="AF16" s="211"/>
      <c r="AG16" s="212"/>
    </row>
    <row r="17" spans="2:33" ht="14.4" thickBot="1" x14ac:dyDescent="0.3">
      <c r="B17" s="248"/>
      <c r="C17" s="125" t="s">
        <v>7</v>
      </c>
      <c r="D17" s="109">
        <f>D13-D16</f>
        <v>0</v>
      </c>
      <c r="E17" s="27"/>
      <c r="F17" s="126">
        <f>F13-F16</f>
        <v>0</v>
      </c>
      <c r="G17" s="126">
        <f>G13-G16</f>
        <v>0</v>
      </c>
      <c r="H17" s="126">
        <f t="shared" ref="H17:O17" si="2">H13-H16</f>
        <v>0</v>
      </c>
      <c r="I17" s="126">
        <f t="shared" si="2"/>
        <v>0</v>
      </c>
      <c r="J17" s="126">
        <f t="shared" si="2"/>
        <v>0</v>
      </c>
      <c r="K17" s="27"/>
      <c r="L17" s="126">
        <f>L13-L16</f>
        <v>0</v>
      </c>
      <c r="M17" s="126">
        <f t="shared" si="2"/>
        <v>0</v>
      </c>
      <c r="N17" s="126">
        <f>N13-N16</f>
        <v>0</v>
      </c>
      <c r="O17" s="126">
        <f t="shared" si="2"/>
        <v>0</v>
      </c>
      <c r="P17" s="126">
        <f>P13-P16</f>
        <v>0</v>
      </c>
      <c r="Q17" s="127">
        <f>Q13-Q16</f>
        <v>0</v>
      </c>
      <c r="R17" s="1"/>
      <c r="S17" s="304"/>
      <c r="T17" s="297" t="s">
        <v>119</v>
      </c>
      <c r="U17" s="297"/>
      <c r="V17" s="297"/>
      <c r="W17" s="297"/>
      <c r="X17" s="297"/>
      <c r="Y17" s="297"/>
      <c r="Z17" s="297"/>
      <c r="AA17" s="297"/>
      <c r="AB17" s="297"/>
      <c r="AC17" s="297"/>
      <c r="AD17" s="297"/>
      <c r="AE17" s="297"/>
      <c r="AF17" s="297"/>
      <c r="AG17" s="298"/>
    </row>
    <row r="18" spans="2:33" ht="14.4" thickBot="1" x14ac:dyDescent="0.3">
      <c r="D18" s="7"/>
      <c r="F18" s="59"/>
      <c r="G18" s="59"/>
      <c r="H18" s="59"/>
      <c r="I18" s="59"/>
      <c r="J18" s="59"/>
      <c r="L18" s="59"/>
      <c r="M18" s="59"/>
      <c r="N18" s="59"/>
      <c r="O18" s="59"/>
      <c r="P18" s="59"/>
      <c r="Q18" s="59"/>
      <c r="R18" s="1"/>
      <c r="S18" s="305"/>
      <c r="T18" s="299" t="s">
        <v>136</v>
      </c>
      <c r="U18" s="299"/>
      <c r="V18" s="299"/>
      <c r="W18" s="299"/>
      <c r="X18" s="299"/>
      <c r="Y18" s="299"/>
      <c r="Z18" s="299"/>
      <c r="AA18" s="299"/>
      <c r="AB18" s="299"/>
      <c r="AC18" s="299"/>
      <c r="AD18" s="299"/>
      <c r="AE18" s="299"/>
      <c r="AF18" s="299"/>
      <c r="AG18" s="300"/>
    </row>
    <row r="19" spans="2:33" ht="13.95" customHeight="1" x14ac:dyDescent="0.25">
      <c r="B19" s="262" t="s">
        <v>69</v>
      </c>
      <c r="C19" s="152" t="s">
        <v>5</v>
      </c>
      <c r="D19" s="119">
        <f>SUM(F19:Q19)</f>
        <v>0</v>
      </c>
      <c r="E19" s="150"/>
      <c r="F19" s="120">
        <f>F21+F20</f>
        <v>0</v>
      </c>
      <c r="G19" s="120">
        <f>G21+G20</f>
        <v>0</v>
      </c>
      <c r="H19" s="120">
        <f>H21+H20</f>
        <v>0</v>
      </c>
      <c r="I19" s="120">
        <f>I21+I20</f>
        <v>0</v>
      </c>
      <c r="J19" s="120">
        <f>J21+J20</f>
        <v>0</v>
      </c>
      <c r="K19" s="120"/>
      <c r="L19" s="120">
        <f t="shared" ref="L19:Q19" si="3">L21+L20</f>
        <v>0</v>
      </c>
      <c r="M19" s="120">
        <f t="shared" si="3"/>
        <v>0</v>
      </c>
      <c r="N19" s="120">
        <f t="shared" si="3"/>
        <v>0</v>
      </c>
      <c r="O19" s="120">
        <f t="shared" si="3"/>
        <v>0</v>
      </c>
      <c r="P19" s="120">
        <f t="shared" si="3"/>
        <v>0</v>
      </c>
      <c r="Q19" s="121">
        <f t="shared" si="3"/>
        <v>0</v>
      </c>
      <c r="R19" s="1"/>
    </row>
    <row r="20" spans="2:33" x14ac:dyDescent="0.25">
      <c r="B20" s="263"/>
      <c r="C20" s="47" t="s">
        <v>18</v>
      </c>
      <c r="D20" s="3">
        <f>SUM(F20:Q20)</f>
        <v>0</v>
      </c>
      <c r="E20" s="4"/>
      <c r="F20" s="10">
        <v>0</v>
      </c>
      <c r="G20" s="10">
        <v>0</v>
      </c>
      <c r="H20" s="10">
        <v>0</v>
      </c>
      <c r="I20" s="10">
        <v>0</v>
      </c>
      <c r="J20" s="10">
        <v>0</v>
      </c>
      <c r="K20" s="10"/>
      <c r="L20" s="10">
        <v>0</v>
      </c>
      <c r="M20" s="10">
        <v>0</v>
      </c>
      <c r="N20" s="10">
        <v>0</v>
      </c>
      <c r="O20" s="10">
        <v>0</v>
      </c>
      <c r="P20" s="10">
        <v>0</v>
      </c>
      <c r="Q20" s="122">
        <v>0</v>
      </c>
      <c r="R20" s="1"/>
    </row>
    <row r="21" spans="2:33" x14ac:dyDescent="0.25">
      <c r="B21" s="263"/>
      <c r="C21" s="48" t="s">
        <v>19</v>
      </c>
      <c r="D21" s="5">
        <f>SUM(F21:Q21)</f>
        <v>0</v>
      </c>
      <c r="E21" s="6"/>
      <c r="F21" s="12">
        <v>0</v>
      </c>
      <c r="G21" s="12">
        <v>0</v>
      </c>
      <c r="H21" s="12">
        <v>0</v>
      </c>
      <c r="I21" s="12">
        <v>0</v>
      </c>
      <c r="J21" s="12">
        <v>0</v>
      </c>
      <c r="K21" s="12"/>
      <c r="L21" s="12">
        <v>0</v>
      </c>
      <c r="M21" s="12">
        <v>0</v>
      </c>
      <c r="N21" s="12">
        <v>0</v>
      </c>
      <c r="O21" s="12">
        <v>0</v>
      </c>
      <c r="P21" s="12">
        <v>0</v>
      </c>
      <c r="Q21" s="123">
        <v>0</v>
      </c>
      <c r="R21" s="1"/>
    </row>
    <row r="22" spans="2:33" x14ac:dyDescent="0.25">
      <c r="B22" s="263"/>
      <c r="C22" s="49" t="s">
        <v>6</v>
      </c>
      <c r="D22" s="1">
        <f>SUM(F22:Q22)</f>
        <v>0</v>
      </c>
      <c r="F22" s="59">
        <f>SUMIF($V$34:$V$58,"A",$W$34:$W$58)</f>
        <v>0</v>
      </c>
      <c r="G22" s="59">
        <f>SUMIF($V$34:$V$58,"D",$W$34:$W$58)</f>
        <v>0</v>
      </c>
      <c r="H22" s="59">
        <f>SUMIF($V$34:$V$58,"P",$W$34:$W$58)</f>
        <v>0</v>
      </c>
      <c r="I22" s="59">
        <f>SUMIF($V$34:$V$58,"S",$W$34:$W$58)</f>
        <v>0</v>
      </c>
      <c r="J22" s="59">
        <f>SUMIF($V$34:$V$58,"CM",$W$34:$W$58)</f>
        <v>0</v>
      </c>
      <c r="L22" s="59">
        <f>SUMIF($V$34:$V$58,"PM",$W$34:$W$58)</f>
        <v>0</v>
      </c>
      <c r="M22" s="59">
        <f>SUMIF($V$34:$V$58,"CO",$W$34:$W$58)</f>
        <v>0</v>
      </c>
      <c r="N22" s="59">
        <f>SUMIF($V$34:$V$58,"C",$W$34:$W$58)</f>
        <v>0</v>
      </c>
      <c r="O22" s="59">
        <f>SUMIF($V$34:$V$58,"E",$W$34:$W$58)</f>
        <v>0</v>
      </c>
      <c r="P22" s="59">
        <f>SUMIF($V$34:$V$58,"M",$W$34:$W$58)</f>
        <v>0</v>
      </c>
      <c r="Q22" s="124">
        <f>SUMIF($V$34:$V$58,"L",$W$34:$W$58)</f>
        <v>0</v>
      </c>
      <c r="R22" s="1"/>
    </row>
    <row r="23" spans="2:33" ht="14.4" thickBot="1" x14ac:dyDescent="0.3">
      <c r="B23" s="264"/>
      <c r="C23" s="153" t="s">
        <v>7</v>
      </c>
      <c r="D23" s="109">
        <f>D19-D22</f>
        <v>0</v>
      </c>
      <c r="E23" s="27"/>
      <c r="F23" s="126">
        <f>F19-F22</f>
        <v>0</v>
      </c>
      <c r="G23" s="126">
        <f>G19-G22</f>
        <v>0</v>
      </c>
      <c r="H23" s="126">
        <f>H19-H22</f>
        <v>0</v>
      </c>
      <c r="I23" s="126">
        <f>I19-I22</f>
        <v>0</v>
      </c>
      <c r="J23" s="126">
        <f>J19-J22</f>
        <v>0</v>
      </c>
      <c r="K23" s="27"/>
      <c r="L23" s="126">
        <f t="shared" ref="L23:Q23" si="4">L19-L22</f>
        <v>0</v>
      </c>
      <c r="M23" s="126">
        <f t="shared" si="4"/>
        <v>0</v>
      </c>
      <c r="N23" s="126">
        <f t="shared" si="4"/>
        <v>0</v>
      </c>
      <c r="O23" s="126">
        <f t="shared" si="4"/>
        <v>0</v>
      </c>
      <c r="P23" s="126">
        <f t="shared" si="4"/>
        <v>0</v>
      </c>
      <c r="Q23" s="127">
        <f t="shared" si="4"/>
        <v>0</v>
      </c>
      <c r="R23" s="1"/>
    </row>
    <row r="24" spans="2:33" ht="14.4" thickBot="1" x14ac:dyDescent="0.3">
      <c r="D24" s="7"/>
      <c r="R24" s="1"/>
    </row>
    <row r="25" spans="2:33" x14ac:dyDescent="0.25">
      <c r="B25" s="310" t="s">
        <v>48</v>
      </c>
      <c r="C25" s="128" t="s">
        <v>5</v>
      </c>
      <c r="D25" s="119">
        <f>SUM(F25:Q25)</f>
        <v>0</v>
      </c>
      <c r="E25" s="150"/>
      <c r="F25" s="120">
        <f>F27+F26</f>
        <v>0</v>
      </c>
      <c r="G25" s="120">
        <f>G27+G26</f>
        <v>0</v>
      </c>
      <c r="H25" s="120">
        <f>H27+H26</f>
        <v>0</v>
      </c>
      <c r="I25" s="120">
        <f>I27+I26</f>
        <v>0</v>
      </c>
      <c r="J25" s="120">
        <f>J27+J26</f>
        <v>0</v>
      </c>
      <c r="K25" s="120"/>
      <c r="L25" s="120">
        <f t="shared" ref="L25:Q25" si="5">L27+L26</f>
        <v>0</v>
      </c>
      <c r="M25" s="120">
        <f t="shared" si="5"/>
        <v>0</v>
      </c>
      <c r="N25" s="120">
        <f t="shared" si="5"/>
        <v>0</v>
      </c>
      <c r="O25" s="120">
        <f t="shared" si="5"/>
        <v>0</v>
      </c>
      <c r="P25" s="120">
        <f t="shared" si="5"/>
        <v>0</v>
      </c>
      <c r="Q25" s="121">
        <f t="shared" si="5"/>
        <v>0</v>
      </c>
      <c r="R25" s="1"/>
    </row>
    <row r="26" spans="2:33" x14ac:dyDescent="0.25">
      <c r="B26" s="311"/>
      <c r="C26" s="31" t="s">
        <v>18</v>
      </c>
      <c r="D26" s="3">
        <f>SUM(F26:Q26)</f>
        <v>0</v>
      </c>
      <c r="E26" s="4"/>
      <c r="F26" s="10">
        <v>0</v>
      </c>
      <c r="G26" s="10">
        <v>0</v>
      </c>
      <c r="H26" s="10">
        <v>0</v>
      </c>
      <c r="I26" s="10">
        <v>0</v>
      </c>
      <c r="J26" s="10">
        <v>0</v>
      </c>
      <c r="K26" s="10"/>
      <c r="L26" s="10">
        <v>0</v>
      </c>
      <c r="M26" s="10">
        <v>0</v>
      </c>
      <c r="N26" s="10">
        <v>0</v>
      </c>
      <c r="O26" s="10">
        <v>0</v>
      </c>
      <c r="P26" s="10">
        <v>0</v>
      </c>
      <c r="Q26" s="122">
        <v>0</v>
      </c>
      <c r="R26" s="1"/>
    </row>
    <row r="27" spans="2:33" x14ac:dyDescent="0.25">
      <c r="B27" s="311"/>
      <c r="C27" s="33" t="s">
        <v>19</v>
      </c>
      <c r="D27" s="5">
        <f>SUM(F27:Q27)</f>
        <v>0</v>
      </c>
      <c r="E27" s="6"/>
      <c r="F27" s="12">
        <v>0</v>
      </c>
      <c r="G27" s="12">
        <v>0</v>
      </c>
      <c r="H27" s="12">
        <v>0</v>
      </c>
      <c r="I27" s="12">
        <v>0</v>
      </c>
      <c r="J27" s="12">
        <v>0</v>
      </c>
      <c r="K27" s="12"/>
      <c r="L27" s="12">
        <v>0</v>
      </c>
      <c r="M27" s="12">
        <v>0</v>
      </c>
      <c r="N27" s="11">
        <v>0</v>
      </c>
      <c r="O27" s="12">
        <v>0</v>
      </c>
      <c r="P27" s="12">
        <v>0</v>
      </c>
      <c r="Q27" s="151">
        <v>0</v>
      </c>
      <c r="R27" s="1"/>
    </row>
    <row r="28" spans="2:33" x14ac:dyDescent="0.25">
      <c r="B28" s="311"/>
      <c r="C28" s="32" t="s">
        <v>6</v>
      </c>
      <c r="D28" s="1">
        <f>SUM(F28:Q28)</f>
        <v>0</v>
      </c>
      <c r="F28" s="1">
        <f>SUMIF($AB$34:$AB$58,"AF",$AC$34:$AC$58)</f>
        <v>0</v>
      </c>
      <c r="G28" s="1">
        <f>SUMIF($AB$34:$AB$58,"DF",$AC$34:$AC$58)</f>
        <v>0</v>
      </c>
      <c r="H28" s="1">
        <f>SUMIF($AB$34:$AB$58,"PF",$AC$34:$AC$58)</f>
        <v>0</v>
      </c>
      <c r="I28" s="1">
        <f>SUMIF($AB$34:$AB$58,"SF",$AC$34:$AC$58)</f>
        <v>0</v>
      </c>
      <c r="J28" s="1">
        <f>SUMIF($AB$34:$AB$58,"CMF",$AC$34:$AC$58)</f>
        <v>0</v>
      </c>
      <c r="L28" s="1">
        <f>SUMIF($AB$34:$AB$58,"PMF",$AC$34:$AC$58)</f>
        <v>0</v>
      </c>
      <c r="M28" s="1">
        <f>SUMIF($AB$34:$AB$58,"COF",$AC$34:$AC$58)</f>
        <v>0</v>
      </c>
      <c r="N28" s="1">
        <f>SUMIF($AB$34:$AB$58,"CF",$AC$34:$AC$58)</f>
        <v>0</v>
      </c>
      <c r="O28" s="1">
        <f>SUMIF($AB$34:$AB$58,"EF",$AC$34:$AC$58)</f>
        <v>0</v>
      </c>
      <c r="P28" s="1">
        <f>SUMIF($AB$34:$AB$58,"MF",$AC$34:$AC$58)</f>
        <v>0</v>
      </c>
      <c r="Q28" s="70">
        <f>SUMIF($AB$34:$AB$58,"LF",$AC$34:$AC$58)</f>
        <v>0</v>
      </c>
      <c r="R28" s="1"/>
    </row>
    <row r="29" spans="2:33" ht="14.4" thickBot="1" x14ac:dyDescent="0.3">
      <c r="B29" s="312"/>
      <c r="C29" s="129" t="s">
        <v>7</v>
      </c>
      <c r="D29" s="109">
        <f>D25-D28</f>
        <v>0</v>
      </c>
      <c r="E29" s="27"/>
      <c r="F29" s="130">
        <f>F25-F28</f>
        <v>0</v>
      </c>
      <c r="G29" s="130">
        <f>G25-G28</f>
        <v>0</v>
      </c>
      <c r="H29" s="130">
        <f>H25-H28</f>
        <v>0</v>
      </c>
      <c r="I29" s="130">
        <f>I25-I28</f>
        <v>0</v>
      </c>
      <c r="J29" s="130">
        <f>J25-J28</f>
        <v>0</v>
      </c>
      <c r="K29" s="27"/>
      <c r="L29" s="130">
        <f t="shared" ref="L29:Q29" si="6">L25-L28</f>
        <v>0</v>
      </c>
      <c r="M29" s="130">
        <f t="shared" si="6"/>
        <v>0</v>
      </c>
      <c r="N29" s="130">
        <f t="shared" si="6"/>
        <v>0</v>
      </c>
      <c r="O29" s="130">
        <f t="shared" si="6"/>
        <v>0</v>
      </c>
      <c r="P29" s="130">
        <f t="shared" si="6"/>
        <v>0</v>
      </c>
      <c r="Q29" s="131">
        <f t="shared" si="6"/>
        <v>0</v>
      </c>
      <c r="R29" s="1"/>
    </row>
    <row r="30" spans="2:33" x14ac:dyDescent="0.25">
      <c r="D30" s="7"/>
      <c r="R30" s="1"/>
    </row>
    <row r="31" spans="2:33" ht="14.4" thickBot="1" x14ac:dyDescent="0.3">
      <c r="D31" s="7"/>
      <c r="R31" s="1"/>
    </row>
    <row r="32" spans="2:33" x14ac:dyDescent="0.25">
      <c r="B32" s="249" t="s">
        <v>78</v>
      </c>
      <c r="C32" s="250"/>
      <c r="D32" s="251"/>
      <c r="F32" s="252" t="s">
        <v>104</v>
      </c>
      <c r="G32" s="253"/>
      <c r="H32" s="253"/>
      <c r="I32" s="253"/>
      <c r="J32" s="254"/>
      <c r="K32" s="44"/>
      <c r="L32" s="44"/>
      <c r="M32" s="255" t="s">
        <v>105</v>
      </c>
      <c r="N32" s="256"/>
      <c r="O32" s="256"/>
      <c r="P32" s="256"/>
      <c r="Q32" s="257"/>
      <c r="R32" s="1"/>
      <c r="S32" s="271" t="s">
        <v>106</v>
      </c>
      <c r="T32" s="272"/>
      <c r="U32" s="272"/>
      <c r="V32" s="272"/>
      <c r="W32" s="273"/>
      <c r="Y32" s="321" t="s">
        <v>107</v>
      </c>
      <c r="Z32" s="322"/>
      <c r="AA32" s="322"/>
      <c r="AB32" s="322"/>
      <c r="AC32" s="323"/>
    </row>
    <row r="33" spans="2:29" ht="14.4" customHeight="1" x14ac:dyDescent="0.25">
      <c r="B33" s="98" t="s">
        <v>4</v>
      </c>
      <c r="C33" s="34" t="s">
        <v>1</v>
      </c>
      <c r="D33" s="99" t="s">
        <v>2</v>
      </c>
      <c r="E33" s="44"/>
      <c r="F33" s="103" t="s">
        <v>0</v>
      </c>
      <c r="G33" s="258" t="s">
        <v>8</v>
      </c>
      <c r="H33" s="259"/>
      <c r="I33" s="56" t="s">
        <v>32</v>
      </c>
      <c r="J33" s="104" t="s">
        <v>2</v>
      </c>
      <c r="K33" s="44"/>
      <c r="L33" s="44"/>
      <c r="M33" s="112" t="s">
        <v>0</v>
      </c>
      <c r="N33" s="260" t="s">
        <v>8</v>
      </c>
      <c r="O33" s="261"/>
      <c r="P33" s="35" t="s">
        <v>32</v>
      </c>
      <c r="Q33" s="113" t="s">
        <v>2</v>
      </c>
      <c r="R33" s="1"/>
      <c r="S33" s="164" t="s">
        <v>0</v>
      </c>
      <c r="T33" s="82" t="s">
        <v>8</v>
      </c>
      <c r="U33" s="83"/>
      <c r="V33" s="46" t="s">
        <v>32</v>
      </c>
      <c r="W33" s="165" t="s">
        <v>2</v>
      </c>
      <c r="Y33" s="114" t="s">
        <v>0</v>
      </c>
      <c r="Z33" s="329" t="s">
        <v>8</v>
      </c>
      <c r="AA33" s="330"/>
      <c r="AB33" s="36" t="s">
        <v>32</v>
      </c>
      <c r="AC33" s="115" t="s">
        <v>2</v>
      </c>
    </row>
    <row r="34" spans="2:29" x14ac:dyDescent="0.25">
      <c r="B34" s="100"/>
      <c r="C34" s="13"/>
      <c r="D34" s="106"/>
      <c r="E34" s="1"/>
      <c r="F34" s="105"/>
      <c r="G34" s="245"/>
      <c r="H34" s="245"/>
      <c r="I34" s="78" t="str">
        <f>IFERROR(VLOOKUP(G34,VLookup!$I$7:$J$17,2,FALSE),"")</f>
        <v/>
      </c>
      <c r="J34" s="106"/>
      <c r="K34" s="59"/>
      <c r="L34" s="59"/>
      <c r="M34" s="105"/>
      <c r="N34" s="245"/>
      <c r="O34" s="245"/>
      <c r="P34" s="78" t="str">
        <f>IFERROR(VLOOKUP(N34,VLookup!$I$7:$J$17,2,FALSE),"")</f>
        <v/>
      </c>
      <c r="Q34" s="106"/>
      <c r="R34" s="1"/>
      <c r="S34" s="105"/>
      <c r="T34" s="245"/>
      <c r="U34" s="245"/>
      <c r="V34" s="78" t="str">
        <f>IFERROR(VLOOKUP(T34,VLookup!$I$7:$J$17,2,FALSE),"")</f>
        <v/>
      </c>
      <c r="W34" s="106"/>
      <c r="Y34" s="105"/>
      <c r="Z34" s="313"/>
      <c r="AA34" s="314"/>
      <c r="AB34" s="78" t="str">
        <f>IFERROR(VLOOKUP(Z34,VLookup!$I$22:$J$33,2,FALSE),"")</f>
        <v/>
      </c>
      <c r="AC34" s="106"/>
    </row>
    <row r="35" spans="2:29" ht="16.2" customHeight="1" x14ac:dyDescent="0.25">
      <c r="B35" s="100"/>
      <c r="C35" s="13"/>
      <c r="D35" s="106"/>
      <c r="E35" s="1"/>
      <c r="F35" s="105"/>
      <c r="G35" s="245"/>
      <c r="H35" s="245"/>
      <c r="I35" s="78" t="str">
        <f>IFERROR(VLOOKUP(G35,VLookup!$I$7:$J$17,2,FALSE),"")</f>
        <v/>
      </c>
      <c r="J35" s="161"/>
      <c r="K35" s="59"/>
      <c r="L35" s="59"/>
      <c r="M35" s="105"/>
      <c r="N35" s="245"/>
      <c r="O35" s="245"/>
      <c r="P35" s="78" t="str">
        <f>IFERROR(VLOOKUP(N35,VLookup!$I$7:$J$17,2,FALSE),"")</f>
        <v/>
      </c>
      <c r="Q35" s="161"/>
      <c r="R35" s="1"/>
      <c r="S35" s="105"/>
      <c r="T35" s="245"/>
      <c r="U35" s="245"/>
      <c r="V35" s="78" t="str">
        <f>IFERROR(VLOOKUP(T35,VLookup!$I$7:$J$17,2,FALSE),"")</f>
        <v/>
      </c>
      <c r="W35" s="106"/>
      <c r="Y35" s="105"/>
      <c r="Z35" s="313"/>
      <c r="AA35" s="314"/>
      <c r="AB35" s="78" t="str">
        <f>IFERROR(VLOOKUP(Z35,VLookup!$I$22:$J$33,2,FALSE),"")</f>
        <v/>
      </c>
      <c r="AC35" s="106"/>
    </row>
    <row r="36" spans="2:29" x14ac:dyDescent="0.25">
      <c r="B36" s="100"/>
      <c r="C36" s="15"/>
      <c r="D36" s="106"/>
      <c r="E36" s="1"/>
      <c r="F36" s="107"/>
      <c r="G36" s="245"/>
      <c r="H36" s="245"/>
      <c r="I36" s="78" t="str">
        <f>IFERROR(VLOOKUP(G36,VLookup!$I$7:$J$17,2,FALSE),"")</f>
        <v/>
      </c>
      <c r="J36" s="106"/>
      <c r="K36" s="59"/>
      <c r="L36" s="59"/>
      <c r="M36" s="107"/>
      <c r="N36" s="245"/>
      <c r="O36" s="245"/>
      <c r="P36" s="78" t="str">
        <f>IFERROR(VLOOKUP(N36,VLookup!$I$7:$J$17,2,FALSE),"")</f>
        <v/>
      </c>
      <c r="Q36" s="106"/>
      <c r="R36" s="1"/>
      <c r="S36" s="107"/>
      <c r="T36" s="245"/>
      <c r="U36" s="245"/>
      <c r="V36" s="78" t="str">
        <f>IFERROR(VLOOKUP(T36,VLookup!$I$7:$J$17,2,FALSE),"")</f>
        <v/>
      </c>
      <c r="W36" s="106"/>
      <c r="Y36" s="107"/>
      <c r="Z36" s="313"/>
      <c r="AA36" s="314"/>
      <c r="AB36" s="78" t="str">
        <f>IFERROR(VLOOKUP(Z36,VLookup!$I$22:$J$33,2,FALSE),"")</f>
        <v/>
      </c>
      <c r="AC36" s="106"/>
    </row>
    <row r="37" spans="2:29" x14ac:dyDescent="0.25">
      <c r="B37" s="100"/>
      <c r="C37" s="15"/>
      <c r="D37" s="106"/>
      <c r="E37" s="1"/>
      <c r="F37" s="107"/>
      <c r="G37" s="245"/>
      <c r="H37" s="245"/>
      <c r="I37" s="78" t="str">
        <f>IFERROR(VLOOKUP(G37,VLookup!$I$7:$J$17,2,FALSE),"")</f>
        <v/>
      </c>
      <c r="J37" s="106"/>
      <c r="K37" s="59"/>
      <c r="L37" s="59"/>
      <c r="M37" s="107"/>
      <c r="N37" s="245"/>
      <c r="O37" s="245"/>
      <c r="P37" s="78" t="str">
        <f>IFERROR(VLOOKUP(N37,VLookup!$I$7:$J$17,2,FALSE),"")</f>
        <v/>
      </c>
      <c r="Q37" s="106"/>
      <c r="R37" s="1"/>
      <c r="S37" s="107"/>
      <c r="T37" s="245"/>
      <c r="U37" s="245"/>
      <c r="V37" s="78" t="str">
        <f>IFERROR(VLOOKUP(T37,VLookup!$I$7:$J$17,2,FALSE),"")</f>
        <v/>
      </c>
      <c r="W37" s="106"/>
      <c r="Y37" s="107"/>
      <c r="Z37" s="313"/>
      <c r="AA37" s="314"/>
      <c r="AB37" s="78" t="str">
        <f>IFERROR(VLOOKUP(Z37,VLookup!$I$22:$J$33,2,FALSE),"")</f>
        <v/>
      </c>
      <c r="AC37" s="106"/>
    </row>
    <row r="38" spans="2:29" x14ac:dyDescent="0.25">
      <c r="B38" s="100"/>
      <c r="C38" s="15"/>
      <c r="D38" s="106"/>
      <c r="E38" s="1"/>
      <c r="F38" s="107"/>
      <c r="G38" s="245"/>
      <c r="H38" s="245"/>
      <c r="I38" s="78" t="str">
        <f>IFERROR(VLOOKUP(G38,VLookup!$I$7:$J$17,2,FALSE),"")</f>
        <v/>
      </c>
      <c r="J38" s="106"/>
      <c r="K38" s="59"/>
      <c r="L38" s="59"/>
      <c r="M38" s="107"/>
      <c r="N38" s="245"/>
      <c r="O38" s="245"/>
      <c r="P38" s="78" t="str">
        <f>IFERROR(VLOOKUP(N38,VLookup!$I$7:$J$17,2,FALSE),"")</f>
        <v/>
      </c>
      <c r="Q38" s="106"/>
      <c r="R38" s="1"/>
      <c r="S38" s="107"/>
      <c r="T38" s="245"/>
      <c r="U38" s="245"/>
      <c r="V38" s="78" t="str">
        <f>IFERROR(VLOOKUP(T38,VLookup!$I$7:$J$17,2,FALSE),"")</f>
        <v/>
      </c>
      <c r="W38" s="106"/>
      <c r="Y38" s="107"/>
      <c r="Z38" s="313"/>
      <c r="AA38" s="314"/>
      <c r="AB38" s="78" t="str">
        <f>IFERROR(VLOOKUP(Z38,VLookup!$I$22:$J$33,2,FALSE),"")</f>
        <v/>
      </c>
      <c r="AC38" s="106"/>
    </row>
    <row r="39" spans="2:29" x14ac:dyDescent="0.25">
      <c r="B39" s="100"/>
      <c r="C39" s="15"/>
      <c r="D39" s="106"/>
      <c r="E39" s="1"/>
      <c r="F39" s="107"/>
      <c r="G39" s="245"/>
      <c r="H39" s="245"/>
      <c r="I39" s="78" t="str">
        <f>IFERROR(VLOOKUP(G39,VLookup!$I$7:$J$17,2,FALSE),"")</f>
        <v/>
      </c>
      <c r="J39" s="106"/>
      <c r="K39" s="59"/>
      <c r="L39" s="59"/>
      <c r="M39" s="107"/>
      <c r="N39" s="245"/>
      <c r="O39" s="245"/>
      <c r="P39" s="78" t="str">
        <f>IFERROR(VLOOKUP(N39,VLookup!$I$7:$J$17,2,FALSE),"")</f>
        <v/>
      </c>
      <c r="Q39" s="106"/>
      <c r="R39" s="1"/>
      <c r="S39" s="107"/>
      <c r="T39" s="245"/>
      <c r="U39" s="245"/>
      <c r="V39" s="78" t="str">
        <f>IFERROR(VLOOKUP(T39,VLookup!$I$7:$J$17,2,FALSE),"")</f>
        <v/>
      </c>
      <c r="W39" s="106"/>
      <c r="Y39" s="107"/>
      <c r="Z39" s="313"/>
      <c r="AA39" s="314"/>
      <c r="AB39" s="78" t="str">
        <f>IFERROR(VLOOKUP(Z39,VLookup!$I$22:$J$33,2,FALSE),"")</f>
        <v/>
      </c>
      <c r="AC39" s="106"/>
    </row>
    <row r="40" spans="2:29" x14ac:dyDescent="0.25">
      <c r="B40" s="100"/>
      <c r="C40" s="15"/>
      <c r="D40" s="106"/>
      <c r="E40" s="1"/>
      <c r="F40" s="107"/>
      <c r="G40" s="245"/>
      <c r="H40" s="245"/>
      <c r="I40" s="78" t="str">
        <f>IFERROR(VLOOKUP(G40,VLookup!$I$7:$J$17,2,FALSE),"")</f>
        <v/>
      </c>
      <c r="J40" s="106"/>
      <c r="K40" s="59"/>
      <c r="L40" s="59"/>
      <c r="M40" s="107"/>
      <c r="N40" s="245"/>
      <c r="O40" s="245"/>
      <c r="P40" s="78" t="str">
        <f>IFERROR(VLOOKUP(N40,VLookup!$I$7:$J$17,2,FALSE),"")</f>
        <v/>
      </c>
      <c r="Q40" s="106"/>
      <c r="R40" s="1"/>
      <c r="S40" s="107"/>
      <c r="T40" s="245"/>
      <c r="U40" s="245"/>
      <c r="V40" s="78" t="str">
        <f>IFERROR(VLOOKUP(T40,VLookup!$I$7:$J$17,2,FALSE),"")</f>
        <v/>
      </c>
      <c r="W40" s="106"/>
      <c r="Y40" s="107"/>
      <c r="Z40" s="313"/>
      <c r="AA40" s="314"/>
      <c r="AB40" s="78" t="str">
        <f>IFERROR(VLOOKUP(Z40,VLookup!$I$22:$J$33,2,FALSE),"")</f>
        <v/>
      </c>
      <c r="AC40" s="106"/>
    </row>
    <row r="41" spans="2:29" x14ac:dyDescent="0.25">
      <c r="B41" s="100"/>
      <c r="C41" s="15"/>
      <c r="D41" s="106"/>
      <c r="E41" s="1"/>
      <c r="F41" s="107"/>
      <c r="G41" s="245"/>
      <c r="H41" s="245"/>
      <c r="I41" s="78" t="str">
        <f>IFERROR(VLOOKUP(G41,VLookup!$I$7:$J$17,2,FALSE),"")</f>
        <v/>
      </c>
      <c r="J41" s="106"/>
      <c r="K41" s="59"/>
      <c r="L41" s="59"/>
      <c r="M41" s="107"/>
      <c r="N41" s="245"/>
      <c r="O41" s="245"/>
      <c r="P41" s="78" t="str">
        <f>IFERROR(VLOOKUP(N41,VLookup!$I$7:$J$17,2,FALSE),"")</f>
        <v/>
      </c>
      <c r="Q41" s="106"/>
      <c r="R41" s="1"/>
      <c r="S41" s="107"/>
      <c r="T41" s="245"/>
      <c r="U41" s="245"/>
      <c r="V41" s="78" t="str">
        <f>IFERROR(VLOOKUP(T41,VLookup!$I$7:$J$17,2,FALSE),"")</f>
        <v/>
      </c>
      <c r="W41" s="106"/>
      <c r="Y41" s="107"/>
      <c r="Z41" s="313"/>
      <c r="AA41" s="314"/>
      <c r="AB41" s="78" t="str">
        <f>IFERROR(VLOOKUP(Z41,VLookup!$I$22:$J$33,2,FALSE),"")</f>
        <v/>
      </c>
      <c r="AC41" s="106"/>
    </row>
    <row r="42" spans="2:29" x14ac:dyDescent="0.25">
      <c r="B42" s="100"/>
      <c r="C42" s="15"/>
      <c r="D42" s="106"/>
      <c r="E42" s="1"/>
      <c r="F42" s="107"/>
      <c r="G42" s="245"/>
      <c r="H42" s="245"/>
      <c r="I42" s="78" t="str">
        <f>IFERROR(VLOOKUP(G42,VLookup!$I$7:$J$17,2,FALSE),"")</f>
        <v/>
      </c>
      <c r="J42" s="106"/>
      <c r="K42" s="59"/>
      <c r="L42" s="59"/>
      <c r="M42" s="107"/>
      <c r="N42" s="245"/>
      <c r="O42" s="245"/>
      <c r="P42" s="78" t="str">
        <f>IFERROR(VLOOKUP(N42,VLookup!$I$7:$J$17,2,FALSE),"")</f>
        <v/>
      </c>
      <c r="Q42" s="106"/>
      <c r="R42" s="1"/>
      <c r="S42" s="107"/>
      <c r="T42" s="245"/>
      <c r="U42" s="245"/>
      <c r="V42" s="78" t="str">
        <f>IFERROR(VLOOKUP(T42,VLookup!$I$7:$J$17,2,FALSE),"")</f>
        <v/>
      </c>
      <c r="W42" s="106"/>
      <c r="Y42" s="107"/>
      <c r="Z42" s="313"/>
      <c r="AA42" s="314"/>
      <c r="AB42" s="78" t="str">
        <f>IFERROR(VLOOKUP(Z42,VLookup!$I$22:$J$33,2,FALSE),"")</f>
        <v/>
      </c>
      <c r="AC42" s="106"/>
    </row>
    <row r="43" spans="2:29" x14ac:dyDescent="0.25">
      <c r="B43" s="100"/>
      <c r="C43" s="15"/>
      <c r="D43" s="106"/>
      <c r="E43" s="1"/>
      <c r="F43" s="107"/>
      <c r="G43" s="245"/>
      <c r="H43" s="245"/>
      <c r="I43" s="78" t="str">
        <f>IFERROR(VLOOKUP(G43,VLookup!$I$7:$J$17,2,FALSE),"")</f>
        <v/>
      </c>
      <c r="J43" s="106"/>
      <c r="K43" s="59"/>
      <c r="L43" s="59"/>
      <c r="M43" s="107"/>
      <c r="N43" s="245"/>
      <c r="O43" s="245"/>
      <c r="P43" s="78" t="str">
        <f>IFERROR(VLOOKUP(N43,VLookup!$I$7:$J$17,2,FALSE),"")</f>
        <v/>
      </c>
      <c r="Q43" s="106"/>
      <c r="R43" s="1"/>
      <c r="S43" s="107"/>
      <c r="T43" s="245"/>
      <c r="U43" s="245"/>
      <c r="V43" s="78" t="str">
        <f>IFERROR(VLOOKUP(T43,VLookup!$I$7:$J$17,2,FALSE),"")</f>
        <v/>
      </c>
      <c r="W43" s="106"/>
      <c r="Y43" s="107"/>
      <c r="Z43" s="313"/>
      <c r="AA43" s="314"/>
      <c r="AB43" s="78" t="str">
        <f>IFERROR(VLOOKUP(Z43,VLookup!$I$22:$J$33,2,FALSE),"")</f>
        <v/>
      </c>
      <c r="AC43" s="106"/>
    </row>
    <row r="44" spans="2:29" x14ac:dyDescent="0.25">
      <c r="B44" s="100"/>
      <c r="C44" s="15"/>
      <c r="D44" s="106"/>
      <c r="E44" s="1"/>
      <c r="F44" s="107"/>
      <c r="G44" s="245"/>
      <c r="H44" s="245"/>
      <c r="I44" s="78" t="str">
        <f>IFERROR(VLOOKUP(G44,VLookup!$I$7:$J$17,2,FALSE),"")</f>
        <v/>
      </c>
      <c r="J44" s="106"/>
      <c r="K44" s="59"/>
      <c r="L44" s="59"/>
      <c r="M44" s="107"/>
      <c r="N44" s="245"/>
      <c r="O44" s="245"/>
      <c r="P44" s="78" t="str">
        <f>IFERROR(VLOOKUP(N44,VLookup!$I$7:$J$17,2,FALSE),"")</f>
        <v/>
      </c>
      <c r="Q44" s="106"/>
      <c r="R44" s="1"/>
      <c r="S44" s="107"/>
      <c r="T44" s="245"/>
      <c r="U44" s="245"/>
      <c r="V44" s="78" t="str">
        <f>IFERROR(VLOOKUP(T44,VLookup!$I$7:$J$17,2,FALSE),"")</f>
        <v/>
      </c>
      <c r="W44" s="106"/>
      <c r="Y44" s="107"/>
      <c r="Z44" s="313"/>
      <c r="AA44" s="314"/>
      <c r="AB44" s="78" t="str">
        <f>IFERROR(VLOOKUP(Z44,VLookup!$I$22:$J$33,2,FALSE),"")</f>
        <v/>
      </c>
      <c r="AC44" s="106"/>
    </row>
    <row r="45" spans="2:29" x14ac:dyDescent="0.25">
      <c r="B45" s="100"/>
      <c r="C45" s="15"/>
      <c r="D45" s="106"/>
      <c r="E45" s="1"/>
      <c r="F45" s="107"/>
      <c r="G45" s="245"/>
      <c r="H45" s="245"/>
      <c r="I45" s="78" t="str">
        <f>IFERROR(VLOOKUP(G45,VLookup!$I$7:$J$17,2,FALSE),"")</f>
        <v/>
      </c>
      <c r="J45" s="106"/>
      <c r="K45" s="59"/>
      <c r="L45" s="59"/>
      <c r="M45" s="107"/>
      <c r="N45" s="245"/>
      <c r="O45" s="245"/>
      <c r="P45" s="78" t="str">
        <f>IFERROR(VLOOKUP(N45,VLookup!$I$7:$J$17,2,FALSE),"")</f>
        <v/>
      </c>
      <c r="Q45" s="106"/>
      <c r="R45" s="1"/>
      <c r="S45" s="107"/>
      <c r="T45" s="245"/>
      <c r="U45" s="245"/>
      <c r="V45" s="78" t="str">
        <f>IFERROR(VLOOKUP(T45,VLookup!$I$7:$J$17,2,FALSE),"")</f>
        <v/>
      </c>
      <c r="W45" s="106"/>
      <c r="Y45" s="107"/>
      <c r="Z45" s="313"/>
      <c r="AA45" s="314"/>
      <c r="AB45" s="78" t="str">
        <f>IFERROR(VLOOKUP(Z45,VLookup!$I$22:$J$33,2,FALSE),"")</f>
        <v/>
      </c>
      <c r="AC45" s="106"/>
    </row>
    <row r="46" spans="2:29" x14ac:dyDescent="0.25">
      <c r="B46" s="100"/>
      <c r="C46" s="15"/>
      <c r="D46" s="106"/>
      <c r="E46" s="1"/>
      <c r="F46" s="107"/>
      <c r="G46" s="245"/>
      <c r="H46" s="245"/>
      <c r="I46" s="78" t="str">
        <f>IFERROR(VLOOKUP(G46,VLookup!$I$7:$J$17,2,FALSE),"")</f>
        <v/>
      </c>
      <c r="J46" s="106"/>
      <c r="K46" s="59"/>
      <c r="L46" s="59"/>
      <c r="M46" s="107"/>
      <c r="N46" s="245"/>
      <c r="O46" s="245"/>
      <c r="P46" s="78" t="str">
        <f>IFERROR(VLOOKUP(N46,VLookup!$I$7:$J$17,2,FALSE),"")</f>
        <v/>
      </c>
      <c r="Q46" s="106"/>
      <c r="R46" s="1"/>
      <c r="S46" s="107"/>
      <c r="T46" s="245"/>
      <c r="U46" s="245"/>
      <c r="V46" s="78" t="str">
        <f>IFERROR(VLOOKUP(T46,VLookup!$I$7:$J$17,2,FALSE),"")</f>
        <v/>
      </c>
      <c r="W46" s="106"/>
      <c r="Y46" s="107"/>
      <c r="Z46" s="313"/>
      <c r="AA46" s="314"/>
      <c r="AB46" s="78" t="str">
        <f>IFERROR(VLOOKUP(Z46,VLookup!$I$22:$J$33,2,FALSE),"")</f>
        <v/>
      </c>
      <c r="AC46" s="106"/>
    </row>
    <row r="47" spans="2:29" x14ac:dyDescent="0.25">
      <c r="B47" s="100"/>
      <c r="C47" s="15"/>
      <c r="D47" s="106"/>
      <c r="E47" s="1"/>
      <c r="F47" s="107"/>
      <c r="G47" s="245"/>
      <c r="H47" s="245"/>
      <c r="I47" s="78" t="str">
        <f>IFERROR(VLOOKUP(G47,VLookup!$I$7:$J$17,2,FALSE),"")</f>
        <v/>
      </c>
      <c r="J47" s="106"/>
      <c r="K47" s="59"/>
      <c r="L47" s="59"/>
      <c r="M47" s="107"/>
      <c r="N47" s="245"/>
      <c r="O47" s="245"/>
      <c r="P47" s="78" t="str">
        <f>IFERROR(VLOOKUP(N47,VLookup!$I$7:$J$17,2,FALSE),"")</f>
        <v/>
      </c>
      <c r="Q47" s="106"/>
      <c r="R47" s="1"/>
      <c r="S47" s="107"/>
      <c r="T47" s="245"/>
      <c r="U47" s="245"/>
      <c r="V47" s="78" t="str">
        <f>IFERROR(VLOOKUP(T47,VLookup!$I$7:$J$17,2,FALSE),"")</f>
        <v/>
      </c>
      <c r="W47" s="106"/>
      <c r="Y47" s="107"/>
      <c r="Z47" s="313"/>
      <c r="AA47" s="314"/>
      <c r="AB47" s="78" t="str">
        <f>IFERROR(VLOOKUP(Z47,VLookup!$I$22:$J$33,2,FALSE),"")</f>
        <v/>
      </c>
      <c r="AC47" s="106"/>
    </row>
    <row r="48" spans="2:29" x14ac:dyDescent="0.25">
      <c r="B48" s="100"/>
      <c r="C48" s="15"/>
      <c r="D48" s="106"/>
      <c r="E48" s="1"/>
      <c r="F48" s="107"/>
      <c r="G48" s="245"/>
      <c r="H48" s="245"/>
      <c r="I48" s="78" t="str">
        <f>IFERROR(VLOOKUP(G48,VLookup!$I$7:$J$17,2,FALSE),"")</f>
        <v/>
      </c>
      <c r="J48" s="106"/>
      <c r="K48" s="59"/>
      <c r="L48" s="59"/>
      <c r="M48" s="107"/>
      <c r="N48" s="245"/>
      <c r="O48" s="245"/>
      <c r="P48" s="78" t="str">
        <f>IFERROR(VLOOKUP(N48,VLookup!$I$7:$J$17,2,FALSE),"")</f>
        <v/>
      </c>
      <c r="Q48" s="106"/>
      <c r="R48" s="1"/>
      <c r="S48" s="107"/>
      <c r="T48" s="245"/>
      <c r="U48" s="245"/>
      <c r="V48" s="78" t="str">
        <f>IFERROR(VLOOKUP(T48,VLookup!$I$7:$J$17,2,FALSE),"")</f>
        <v/>
      </c>
      <c r="W48" s="106"/>
      <c r="Y48" s="107"/>
      <c r="Z48" s="313"/>
      <c r="AA48" s="314"/>
      <c r="AB48" s="78" t="str">
        <f>IFERROR(VLOOKUP(Z48,VLookup!$I$22:$J$33,2,FALSE),"")</f>
        <v/>
      </c>
      <c r="AC48" s="106"/>
    </row>
    <row r="49" spans="2:29" x14ac:dyDescent="0.25">
      <c r="B49" s="100"/>
      <c r="C49" s="15"/>
      <c r="D49" s="106"/>
      <c r="E49" s="1"/>
      <c r="F49" s="107"/>
      <c r="G49" s="245"/>
      <c r="H49" s="245"/>
      <c r="I49" s="78" t="str">
        <f>IFERROR(VLOOKUP(G49,VLookup!$I$7:$J$17,2,FALSE),"")</f>
        <v/>
      </c>
      <c r="J49" s="106"/>
      <c r="K49" s="59"/>
      <c r="L49" s="59"/>
      <c r="M49" s="107"/>
      <c r="N49" s="245"/>
      <c r="O49" s="245"/>
      <c r="P49" s="78" t="str">
        <f>IFERROR(VLOOKUP(N49,VLookup!$I$7:$J$17,2,FALSE),"")</f>
        <v/>
      </c>
      <c r="Q49" s="106"/>
      <c r="R49" s="1"/>
      <c r="S49" s="107"/>
      <c r="T49" s="245"/>
      <c r="U49" s="245"/>
      <c r="V49" s="78" t="str">
        <f>IFERROR(VLOOKUP(T49,VLookup!$I$7:$J$17,2,FALSE),"")</f>
        <v/>
      </c>
      <c r="W49" s="106"/>
      <c r="Y49" s="107"/>
      <c r="Z49" s="313"/>
      <c r="AA49" s="314"/>
      <c r="AB49" s="78" t="str">
        <f>IFERROR(VLOOKUP(Z49,VLookup!$I$22:$J$33,2,FALSE),"")</f>
        <v/>
      </c>
      <c r="AC49" s="106"/>
    </row>
    <row r="50" spans="2:29" x14ac:dyDescent="0.25">
      <c r="B50" s="100"/>
      <c r="C50" s="15"/>
      <c r="D50" s="106"/>
      <c r="E50" s="1"/>
      <c r="F50" s="107"/>
      <c r="G50" s="245"/>
      <c r="H50" s="245"/>
      <c r="I50" s="78" t="str">
        <f>IFERROR(VLOOKUP(G50,VLookup!$I$7:$J$17,2,FALSE),"")</f>
        <v/>
      </c>
      <c r="J50" s="106"/>
      <c r="K50" s="59"/>
      <c r="L50" s="59"/>
      <c r="M50" s="107"/>
      <c r="N50" s="245"/>
      <c r="O50" s="245"/>
      <c r="P50" s="78" t="str">
        <f>IFERROR(VLOOKUP(N50,VLookup!$I$7:$J$17,2,FALSE),"")</f>
        <v/>
      </c>
      <c r="Q50" s="106"/>
      <c r="R50" s="1"/>
      <c r="S50" s="107"/>
      <c r="T50" s="245"/>
      <c r="U50" s="245"/>
      <c r="V50" s="78" t="str">
        <f>IFERROR(VLOOKUP(T50,VLookup!$I$7:$J$17,2,FALSE),"")</f>
        <v/>
      </c>
      <c r="W50" s="106"/>
      <c r="Y50" s="107"/>
      <c r="Z50" s="313"/>
      <c r="AA50" s="314"/>
      <c r="AB50" s="78" t="str">
        <f>IFERROR(VLOOKUP(Z50,VLookup!$I$22:$J$33,2,FALSE),"")</f>
        <v/>
      </c>
      <c r="AC50" s="106"/>
    </row>
    <row r="51" spans="2:29" x14ac:dyDescent="0.25">
      <c r="B51" s="100"/>
      <c r="C51" s="15"/>
      <c r="D51" s="106"/>
      <c r="E51" s="1"/>
      <c r="F51" s="107"/>
      <c r="G51" s="245"/>
      <c r="H51" s="245"/>
      <c r="I51" s="78" t="str">
        <f>IFERROR(VLOOKUP(G51,VLookup!$I$7:$J$17,2,FALSE),"")</f>
        <v/>
      </c>
      <c r="J51" s="106"/>
      <c r="K51" s="59"/>
      <c r="L51" s="59"/>
      <c r="M51" s="107"/>
      <c r="N51" s="245"/>
      <c r="O51" s="245"/>
      <c r="P51" s="78" t="str">
        <f>IFERROR(VLOOKUP(N51,VLookup!$I$7:$J$17,2,FALSE),"")</f>
        <v/>
      </c>
      <c r="Q51" s="106"/>
      <c r="R51" s="1"/>
      <c r="S51" s="107"/>
      <c r="T51" s="245"/>
      <c r="U51" s="245"/>
      <c r="V51" s="78" t="str">
        <f>IFERROR(VLOOKUP(T51,VLookup!$I$7:$J$17,2,FALSE),"")</f>
        <v/>
      </c>
      <c r="W51" s="106"/>
      <c r="Y51" s="107"/>
      <c r="Z51" s="313"/>
      <c r="AA51" s="314"/>
      <c r="AB51" s="78" t="str">
        <f>IFERROR(VLOOKUP(Z51,VLookup!$I$22:$J$33,2,FALSE),"")</f>
        <v/>
      </c>
      <c r="AC51" s="106"/>
    </row>
    <row r="52" spans="2:29" x14ac:dyDescent="0.25">
      <c r="B52" s="100"/>
      <c r="C52" s="15"/>
      <c r="D52" s="106"/>
      <c r="E52" s="1"/>
      <c r="F52" s="107"/>
      <c r="G52" s="245"/>
      <c r="H52" s="245"/>
      <c r="I52" s="78" t="str">
        <f>IFERROR(VLOOKUP(G52,VLookup!$I$7:$J$17,2,FALSE),"")</f>
        <v/>
      </c>
      <c r="J52" s="106"/>
      <c r="K52" s="59"/>
      <c r="L52" s="59"/>
      <c r="M52" s="107"/>
      <c r="N52" s="245"/>
      <c r="O52" s="245"/>
      <c r="P52" s="78" t="str">
        <f>IFERROR(VLOOKUP(N52,VLookup!$I$7:$J$17,2,FALSE),"")</f>
        <v/>
      </c>
      <c r="Q52" s="106"/>
      <c r="R52" s="1"/>
      <c r="S52" s="107"/>
      <c r="T52" s="245"/>
      <c r="U52" s="245"/>
      <c r="V52" s="78" t="str">
        <f>IFERROR(VLOOKUP(T52,VLookup!$I$7:$J$17,2,FALSE),"")</f>
        <v/>
      </c>
      <c r="W52" s="106"/>
      <c r="Y52" s="107"/>
      <c r="Z52" s="313"/>
      <c r="AA52" s="314"/>
      <c r="AB52" s="78" t="str">
        <f>IFERROR(VLOOKUP(Z52,VLookup!$I$22:$J$33,2,FALSE),"")</f>
        <v/>
      </c>
      <c r="AC52" s="106"/>
    </row>
    <row r="53" spans="2:29" x14ac:dyDescent="0.25">
      <c r="B53" s="100"/>
      <c r="C53" s="15"/>
      <c r="D53" s="106"/>
      <c r="E53" s="1"/>
      <c r="F53" s="107"/>
      <c r="G53" s="245"/>
      <c r="H53" s="245"/>
      <c r="I53" s="78" t="str">
        <f>IFERROR(VLOOKUP(G53,VLookup!$I$7:$J$17,2,FALSE),"")</f>
        <v/>
      </c>
      <c r="J53" s="106"/>
      <c r="K53" s="59"/>
      <c r="L53" s="59"/>
      <c r="M53" s="107"/>
      <c r="N53" s="245"/>
      <c r="O53" s="245"/>
      <c r="P53" s="78" t="str">
        <f>IFERROR(VLOOKUP(N53,VLookup!$I$7:$J$17,2,FALSE),"")</f>
        <v/>
      </c>
      <c r="Q53" s="106"/>
      <c r="R53" s="1"/>
      <c r="S53" s="107"/>
      <c r="T53" s="245"/>
      <c r="U53" s="245"/>
      <c r="V53" s="78" t="str">
        <f>IFERROR(VLOOKUP(T53,VLookup!$I$7:$J$17,2,FALSE),"")</f>
        <v/>
      </c>
      <c r="W53" s="106"/>
      <c r="Y53" s="107"/>
      <c r="Z53" s="313"/>
      <c r="AA53" s="314"/>
      <c r="AB53" s="78" t="str">
        <f>IFERROR(VLOOKUP(Z53,VLookup!$I$22:$J$33,2,FALSE),"")</f>
        <v/>
      </c>
      <c r="AC53" s="106"/>
    </row>
    <row r="54" spans="2:29" x14ac:dyDescent="0.25">
      <c r="B54" s="100"/>
      <c r="C54" s="15"/>
      <c r="D54" s="106"/>
      <c r="E54" s="1"/>
      <c r="F54" s="107"/>
      <c r="G54" s="245"/>
      <c r="H54" s="245"/>
      <c r="I54" s="78" t="str">
        <f>IFERROR(VLOOKUP(G54,VLookup!$I$7:$J$17,2,FALSE),"")</f>
        <v/>
      </c>
      <c r="J54" s="106"/>
      <c r="K54" s="59"/>
      <c r="L54" s="59"/>
      <c r="M54" s="107"/>
      <c r="N54" s="245"/>
      <c r="O54" s="245"/>
      <c r="P54" s="78" t="str">
        <f>IFERROR(VLOOKUP(N54,VLookup!$I$7:$J$17,2,FALSE),"")</f>
        <v/>
      </c>
      <c r="Q54" s="106"/>
      <c r="R54" s="1"/>
      <c r="S54" s="107"/>
      <c r="T54" s="245"/>
      <c r="U54" s="245"/>
      <c r="V54" s="78" t="str">
        <f>IFERROR(VLOOKUP(T54,VLookup!$I$7:$J$17,2,FALSE),"")</f>
        <v/>
      </c>
      <c r="W54" s="106"/>
      <c r="Y54" s="107"/>
      <c r="Z54" s="313"/>
      <c r="AA54" s="314"/>
      <c r="AB54" s="78" t="str">
        <f>IFERROR(VLOOKUP(Z54,VLookup!$I$22:$J$33,2,FALSE),"")</f>
        <v/>
      </c>
      <c r="AC54" s="106"/>
    </row>
    <row r="55" spans="2:29" x14ac:dyDescent="0.25">
      <c r="B55" s="100"/>
      <c r="C55" s="15"/>
      <c r="D55" s="106"/>
      <c r="E55" s="1"/>
      <c r="F55" s="107"/>
      <c r="G55" s="245"/>
      <c r="H55" s="245"/>
      <c r="I55" s="78" t="str">
        <f>IFERROR(VLOOKUP(G55,VLookup!$I$7:$J$17,2,FALSE),"")</f>
        <v/>
      </c>
      <c r="J55" s="106"/>
      <c r="K55" s="59"/>
      <c r="L55" s="59"/>
      <c r="M55" s="107"/>
      <c r="N55" s="245"/>
      <c r="O55" s="245"/>
      <c r="P55" s="78" t="str">
        <f>IFERROR(VLOOKUP(N55,VLookup!$I$7:$J$17,2,FALSE),"")</f>
        <v/>
      </c>
      <c r="Q55" s="106"/>
      <c r="R55" s="1"/>
      <c r="S55" s="107"/>
      <c r="T55" s="245"/>
      <c r="U55" s="245"/>
      <c r="V55" s="78" t="str">
        <f>IFERROR(VLOOKUP(T55,VLookup!$I$7:$J$17,2,FALSE),"")</f>
        <v/>
      </c>
      <c r="W55" s="106"/>
      <c r="Y55" s="107"/>
      <c r="Z55" s="313"/>
      <c r="AA55" s="314"/>
      <c r="AB55" s="78" t="str">
        <f>IFERROR(VLOOKUP(Z55,VLookup!$I$22:$J$33,2,FALSE),"")</f>
        <v/>
      </c>
      <c r="AC55" s="106"/>
    </row>
    <row r="56" spans="2:29" x14ac:dyDescent="0.25">
      <c r="B56" s="100"/>
      <c r="C56" s="15"/>
      <c r="D56" s="106"/>
      <c r="E56" s="1"/>
      <c r="F56" s="107"/>
      <c r="G56" s="245"/>
      <c r="H56" s="245"/>
      <c r="I56" s="78" t="str">
        <f>IFERROR(VLOOKUP(G56,VLookup!$I$7:$J$17,2,FALSE),"")</f>
        <v/>
      </c>
      <c r="J56" s="106"/>
      <c r="K56" s="59"/>
      <c r="L56" s="59"/>
      <c r="M56" s="107"/>
      <c r="N56" s="245"/>
      <c r="O56" s="245"/>
      <c r="P56" s="78" t="str">
        <f>IFERROR(VLOOKUP(N56,VLookup!$I$7:$J$17,2,FALSE),"")</f>
        <v/>
      </c>
      <c r="Q56" s="106"/>
      <c r="R56" s="1"/>
      <c r="S56" s="107"/>
      <c r="T56" s="245"/>
      <c r="U56" s="245"/>
      <c r="V56" s="78" t="str">
        <f>IFERROR(VLOOKUP(T56,VLookup!$I$7:$J$17,2,FALSE),"")</f>
        <v/>
      </c>
      <c r="W56" s="106"/>
      <c r="Y56" s="107"/>
      <c r="Z56" s="313"/>
      <c r="AA56" s="314"/>
      <c r="AB56" s="78" t="str">
        <f>IFERROR(VLOOKUP(Z56,VLookup!$I$22:$J$33,2,FALSE),"")</f>
        <v/>
      </c>
      <c r="AC56" s="106"/>
    </row>
    <row r="57" spans="2:29" x14ac:dyDescent="0.25">
      <c r="B57" s="100"/>
      <c r="C57" s="13"/>
      <c r="D57" s="106"/>
      <c r="E57" s="1"/>
      <c r="F57" s="105"/>
      <c r="G57" s="245"/>
      <c r="H57" s="245"/>
      <c r="I57" s="78" t="str">
        <f>IFERROR(VLOOKUP(G57,VLookup!$I$7:$J$17,2,FALSE),"")</f>
        <v/>
      </c>
      <c r="J57" s="106"/>
      <c r="K57" s="59"/>
      <c r="L57" s="59"/>
      <c r="M57" s="105"/>
      <c r="N57" s="245"/>
      <c r="O57" s="245"/>
      <c r="P57" s="78" t="str">
        <f>IFERROR(VLOOKUP(N57,VLookup!$I$7:$J$17,2,FALSE),"")</f>
        <v/>
      </c>
      <c r="Q57" s="106"/>
      <c r="R57" s="1"/>
      <c r="S57" s="105"/>
      <c r="T57" s="245"/>
      <c r="U57" s="245"/>
      <c r="V57" s="78" t="str">
        <f>IFERROR(VLOOKUP(T57,VLookup!$I$7:$J$17,2,FALSE),"")</f>
        <v/>
      </c>
      <c r="W57" s="106"/>
      <c r="Y57" s="105"/>
      <c r="Z57" s="313"/>
      <c r="AA57" s="314"/>
      <c r="AB57" s="78" t="str">
        <f>IFERROR(VLOOKUP(Z57,VLookup!$I$22:$J$33,2,FALSE),"")</f>
        <v/>
      </c>
      <c r="AC57" s="106"/>
    </row>
    <row r="58" spans="2:29" ht="14.4" thickBot="1" x14ac:dyDescent="0.3">
      <c r="B58" s="158"/>
      <c r="C58" s="159"/>
      <c r="D58" s="174"/>
      <c r="E58" s="1"/>
      <c r="F58" s="163"/>
      <c r="G58" s="265"/>
      <c r="H58" s="265"/>
      <c r="I58" s="117" t="str">
        <f>IFERROR(VLOOKUP(G58,VLookup!$I$7:$J$17,2,FALSE),"")</f>
        <v/>
      </c>
      <c r="J58" s="174"/>
      <c r="K58" s="59"/>
      <c r="L58" s="59"/>
      <c r="M58" s="163"/>
      <c r="N58" s="265"/>
      <c r="O58" s="265"/>
      <c r="P58" s="117" t="str">
        <f>IFERROR(VLOOKUP(N58,VLookup!$I$7:$J$17,2,FALSE),"")</f>
        <v/>
      </c>
      <c r="Q58" s="166"/>
      <c r="S58" s="163"/>
      <c r="T58" s="265"/>
      <c r="U58" s="265"/>
      <c r="V58" s="117" t="str">
        <f>IFERROR(VLOOKUP(T58,VLookup!$I$7:$J$17,2,FALSE),"")</f>
        <v/>
      </c>
      <c r="W58" s="166"/>
      <c r="Y58" s="163"/>
      <c r="Z58" s="327"/>
      <c r="AA58" s="328"/>
      <c r="AB58" s="117" t="str">
        <f>IFERROR(VLOOKUP(Z58,VLookup!$I$22:$J$33,2,FALSE),"")</f>
        <v/>
      </c>
      <c r="AC58" s="174"/>
    </row>
    <row r="59" spans="2:29" ht="14.4" thickBot="1" x14ac:dyDescent="0.3">
      <c r="B59" s="44"/>
      <c r="G59" s="7"/>
      <c r="R59" s="7"/>
    </row>
    <row r="60" spans="2:29" x14ac:dyDescent="0.25">
      <c r="C60" s="203" t="s">
        <v>59</v>
      </c>
      <c r="D60" s="196">
        <f>SUM(J60+Q60+W60)</f>
        <v>0</v>
      </c>
      <c r="I60" s="201" t="s">
        <v>3</v>
      </c>
      <c r="J60" s="200">
        <f>SUM(J34:J58)</f>
        <v>0</v>
      </c>
      <c r="K60" s="7"/>
      <c r="L60" s="7"/>
      <c r="P60" s="201" t="s">
        <v>3</v>
      </c>
      <c r="Q60" s="200">
        <f>SUM(Q34:Q58)</f>
        <v>0</v>
      </c>
      <c r="R60" s="19"/>
      <c r="V60" s="201" t="s">
        <v>3</v>
      </c>
      <c r="W60" s="200">
        <f>SUM(W34:W58)</f>
        <v>0</v>
      </c>
      <c r="AB60" s="201" t="s">
        <v>3</v>
      </c>
      <c r="AC60" s="200">
        <f>SUM(AC34:AC58)</f>
        <v>0</v>
      </c>
    </row>
    <row r="61" spans="2:29" ht="14.4" thickBot="1" x14ac:dyDescent="0.3">
      <c r="C61" s="204" t="s">
        <v>60</v>
      </c>
      <c r="D61" s="197">
        <f>AC60</f>
        <v>0</v>
      </c>
      <c r="G61" s="7"/>
      <c r="I61" s="202" t="s">
        <v>45</v>
      </c>
      <c r="J61" s="111" t="e">
        <f>J60/SUM(J60+Q60+W60)</f>
        <v>#DIV/0!</v>
      </c>
      <c r="M61" s="53"/>
      <c r="N61" s="53"/>
      <c r="O61" s="53"/>
      <c r="P61" s="202" t="s">
        <v>45</v>
      </c>
      <c r="Q61" s="111" t="e">
        <f>Q60/SUM(J60+Q60+W60)</f>
        <v>#DIV/0!</v>
      </c>
      <c r="R61" s="19"/>
      <c r="S61" s="53"/>
      <c r="T61" s="53"/>
      <c r="U61" s="53"/>
      <c r="V61" s="202" t="s">
        <v>45</v>
      </c>
      <c r="W61" s="111" t="e">
        <f>W60/SUM(J60+Q60+W60)</f>
        <v>#DIV/0!</v>
      </c>
      <c r="Y61" s="53"/>
      <c r="Z61" s="53"/>
      <c r="AA61" s="53"/>
      <c r="AB61" s="202" t="s">
        <v>45</v>
      </c>
      <c r="AC61" s="111" t="e">
        <f>AC60/SUM(AC60+W60+Q60+J60)</f>
        <v>#DIV/0!</v>
      </c>
    </row>
    <row r="62" spans="2:29" ht="14.4" thickBot="1" x14ac:dyDescent="0.3">
      <c r="C62" s="198" t="s">
        <v>85</v>
      </c>
      <c r="D62" s="199">
        <f>SUM(D60+D61)</f>
        <v>0</v>
      </c>
      <c r="G62" s="7"/>
      <c r="I62" s="21"/>
      <c r="J62" s="19"/>
      <c r="M62" s="53"/>
      <c r="N62" s="53"/>
      <c r="O62" s="53"/>
      <c r="P62" s="21"/>
      <c r="Q62" s="19"/>
    </row>
    <row r="63" spans="2:29" ht="14.4" thickBot="1" x14ac:dyDescent="0.3">
      <c r="G63" s="7"/>
      <c r="O63" s="309" t="s">
        <v>12</v>
      </c>
      <c r="P63" s="309"/>
      <c r="Q63" s="20">
        <f>IF(Q60+W60&gt;J60,(Q60+W60-J60),0)</f>
        <v>0</v>
      </c>
      <c r="R63" s="65"/>
    </row>
    <row r="64" spans="2:29" x14ac:dyDescent="0.25">
      <c r="B64" s="178" t="s">
        <v>13</v>
      </c>
      <c r="C64" s="179" t="s">
        <v>2</v>
      </c>
      <c r="D64" s="180" t="s">
        <v>0</v>
      </c>
      <c r="I64" s="315" t="s">
        <v>102</v>
      </c>
      <c r="J64" s="316"/>
      <c r="K64" s="316"/>
      <c r="L64" s="316"/>
      <c r="M64" s="317"/>
    </row>
    <row r="65" spans="2:23" x14ac:dyDescent="0.25">
      <c r="B65" s="88">
        <v>1</v>
      </c>
      <c r="C65" s="18"/>
      <c r="D65" s="167"/>
      <c r="I65" s="116" t="s">
        <v>32</v>
      </c>
      <c r="J65" s="80" t="s">
        <v>49</v>
      </c>
      <c r="K65" s="279" t="s">
        <v>1</v>
      </c>
      <c r="L65" s="279"/>
      <c r="M65" s="280"/>
      <c r="S65" s="53"/>
      <c r="T65" s="53"/>
      <c r="U65" s="53"/>
      <c r="V65" s="21"/>
      <c r="W65" s="19"/>
    </row>
    <row r="66" spans="2:23" x14ac:dyDescent="0.25">
      <c r="B66" s="88">
        <v>2</v>
      </c>
      <c r="C66" s="18"/>
      <c r="D66" s="167"/>
      <c r="I66" s="88" t="s">
        <v>20</v>
      </c>
      <c r="J66" s="78" t="s">
        <v>50</v>
      </c>
      <c r="K66" s="318" t="s">
        <v>30</v>
      </c>
      <c r="L66" s="319"/>
      <c r="M66" s="320"/>
      <c r="U66" s="53"/>
    </row>
    <row r="67" spans="2:23" x14ac:dyDescent="0.25">
      <c r="B67" s="88">
        <v>3</v>
      </c>
      <c r="C67" s="18"/>
      <c r="D67" s="168"/>
      <c r="I67" s="88" t="s">
        <v>24</v>
      </c>
      <c r="J67" s="78" t="s">
        <v>54</v>
      </c>
      <c r="K67" s="318" t="s">
        <v>9</v>
      </c>
      <c r="L67" s="319"/>
      <c r="M67" s="320"/>
      <c r="T67" s="66"/>
    </row>
    <row r="68" spans="2:23" x14ac:dyDescent="0.25">
      <c r="B68" s="88">
        <v>4</v>
      </c>
      <c r="C68" s="18"/>
      <c r="D68" s="168"/>
      <c r="I68" s="88" t="s">
        <v>93</v>
      </c>
      <c r="J68" s="78" t="s">
        <v>94</v>
      </c>
      <c r="K68" s="318" t="s">
        <v>95</v>
      </c>
      <c r="L68" s="319"/>
      <c r="M68" s="320"/>
      <c r="S68" s="25"/>
      <c r="T68" s="7"/>
      <c r="U68" s="7"/>
    </row>
    <row r="69" spans="2:23" x14ac:dyDescent="0.25">
      <c r="B69" s="88">
        <v>5</v>
      </c>
      <c r="C69" s="18"/>
      <c r="D69" s="168"/>
      <c r="I69" s="88" t="s">
        <v>25</v>
      </c>
      <c r="J69" s="78" t="s">
        <v>55</v>
      </c>
      <c r="K69" s="318" t="s">
        <v>26</v>
      </c>
      <c r="L69" s="319"/>
      <c r="M69" s="320"/>
    </row>
    <row r="70" spans="2:23" x14ac:dyDescent="0.25">
      <c r="B70" s="88">
        <v>6</v>
      </c>
      <c r="C70" s="18"/>
      <c r="D70" s="168"/>
      <c r="I70" s="88" t="s">
        <v>21</v>
      </c>
      <c r="J70" s="78" t="s">
        <v>51</v>
      </c>
      <c r="K70" s="318" t="s">
        <v>31</v>
      </c>
      <c r="L70" s="319"/>
      <c r="M70" s="320"/>
    </row>
    <row r="71" spans="2:23" x14ac:dyDescent="0.25">
      <c r="B71" s="88">
        <v>7</v>
      </c>
      <c r="C71" s="18"/>
      <c r="D71" s="168"/>
      <c r="I71" s="88" t="s">
        <v>28</v>
      </c>
      <c r="J71" s="78" t="s">
        <v>57</v>
      </c>
      <c r="K71" s="318" t="s">
        <v>10</v>
      </c>
      <c r="L71" s="319"/>
      <c r="M71" s="320"/>
    </row>
    <row r="72" spans="2:23" x14ac:dyDescent="0.25">
      <c r="B72" s="88">
        <v>8</v>
      </c>
      <c r="C72" s="18"/>
      <c r="D72" s="168"/>
      <c r="I72" s="88" t="s">
        <v>29</v>
      </c>
      <c r="J72" s="78" t="s">
        <v>58</v>
      </c>
      <c r="K72" s="318" t="s">
        <v>11</v>
      </c>
      <c r="L72" s="319"/>
      <c r="M72" s="320"/>
    </row>
    <row r="73" spans="2:23" x14ac:dyDescent="0.25">
      <c r="B73" s="88">
        <v>9</v>
      </c>
      <c r="C73" s="18"/>
      <c r="D73" s="168"/>
      <c r="I73" s="88" t="s">
        <v>27</v>
      </c>
      <c r="J73" s="78" t="s">
        <v>56</v>
      </c>
      <c r="K73" s="318" t="s">
        <v>39</v>
      </c>
      <c r="L73" s="319"/>
      <c r="M73" s="320"/>
    </row>
    <row r="74" spans="2:23" x14ac:dyDescent="0.25">
      <c r="B74" s="88">
        <v>10</v>
      </c>
      <c r="C74" s="18"/>
      <c r="D74" s="168"/>
      <c r="I74" s="88" t="s">
        <v>22</v>
      </c>
      <c r="J74" s="78" t="s">
        <v>52</v>
      </c>
      <c r="K74" s="318" t="s">
        <v>15</v>
      </c>
      <c r="L74" s="319"/>
      <c r="M74" s="320"/>
    </row>
    <row r="75" spans="2:23" x14ac:dyDescent="0.25">
      <c r="B75" s="88"/>
      <c r="C75" s="71"/>
      <c r="D75" s="89"/>
      <c r="I75" s="88" t="s">
        <v>96</v>
      </c>
      <c r="J75" s="78" t="s">
        <v>97</v>
      </c>
      <c r="K75" s="318" t="s">
        <v>89</v>
      </c>
      <c r="L75" s="319"/>
      <c r="M75" s="320"/>
    </row>
    <row r="76" spans="2:23" ht="14.4" thickBot="1" x14ac:dyDescent="0.3">
      <c r="B76" s="175" t="s">
        <v>62</v>
      </c>
      <c r="C76" s="176">
        <f>SUM(C65:C74)</f>
        <v>0</v>
      </c>
      <c r="D76" s="177"/>
      <c r="I76" s="94" t="s">
        <v>23</v>
      </c>
      <c r="J76" s="117" t="s">
        <v>53</v>
      </c>
      <c r="K76" s="306" t="s">
        <v>16</v>
      </c>
      <c r="L76" s="307"/>
      <c r="M76" s="308"/>
    </row>
    <row r="78" spans="2:23" ht="14.4" thickBot="1" x14ac:dyDescent="0.3"/>
    <row r="79" spans="2:23" x14ac:dyDescent="0.25">
      <c r="B79" s="178" t="s">
        <v>13</v>
      </c>
      <c r="C79" s="179" t="s">
        <v>44</v>
      </c>
      <c r="D79" s="180" t="s">
        <v>0</v>
      </c>
    </row>
    <row r="80" spans="2:23" x14ac:dyDescent="0.25">
      <c r="B80" s="88">
        <v>1</v>
      </c>
      <c r="C80" s="18"/>
      <c r="D80" s="171"/>
    </row>
    <row r="81" spans="2:6" x14ac:dyDescent="0.25">
      <c r="B81" s="88">
        <v>2</v>
      </c>
      <c r="C81" s="18"/>
      <c r="D81" s="171"/>
    </row>
    <row r="82" spans="2:6" x14ac:dyDescent="0.25">
      <c r="B82" s="72"/>
      <c r="D82" s="26"/>
    </row>
    <row r="83" spans="2:6" ht="14.4" thickBot="1" x14ac:dyDescent="0.3">
      <c r="B83" s="175" t="s">
        <v>62</v>
      </c>
      <c r="C83" s="176">
        <f>SUM(C80:C82)</f>
        <v>0</v>
      </c>
      <c r="D83" s="177"/>
    </row>
    <row r="86" spans="2:6" x14ac:dyDescent="0.25">
      <c r="C86" s="21"/>
    </row>
    <row r="87" spans="2:6" x14ac:dyDescent="0.25">
      <c r="F87" s="67"/>
    </row>
    <row r="88" spans="2:6" x14ac:dyDescent="0.25">
      <c r="F88" s="22"/>
    </row>
    <row r="89" spans="2:6" x14ac:dyDescent="0.25">
      <c r="F89" s="22"/>
    </row>
  </sheetData>
  <sheetProtection algorithmName="SHA-512" hashValue="+0hOOqtgqTWp7h1VadM1sSFDwI4n5FRcQ5SL3wsVVllnTmUIQOCiJWDwsdy97qv9FJ++au9GzuASktoWeRsYag==" saltValue="KStvZ+PwF6zX9+/CJn0b+Q==" spinCount="100000" sheet="1" formatCells="0" formatColumns="0" formatRows="0" insertRows="0" deleteRows="0" sort="0"/>
  <mergeCells count="147">
    <mergeCell ref="Z58:AA58"/>
    <mergeCell ref="Z53:AA53"/>
    <mergeCell ref="Z54:AA54"/>
    <mergeCell ref="Z55:AA55"/>
    <mergeCell ref="Z56:AA56"/>
    <mergeCell ref="Z57:AA57"/>
    <mergeCell ref="T58:U58"/>
    <mergeCell ref="Z33:AA33"/>
    <mergeCell ref="Z34:AA34"/>
    <mergeCell ref="Z35:AA35"/>
    <mergeCell ref="Z36:AA36"/>
    <mergeCell ref="Z37:AA37"/>
    <mergeCell ref="Z43:AA43"/>
    <mergeCell ref="Z44:AA44"/>
    <mergeCell ref="Z45:AA45"/>
    <mergeCell ref="Z46:AA46"/>
    <mergeCell ref="Z47:AA47"/>
    <mergeCell ref="Z48:AA48"/>
    <mergeCell ref="T53:U53"/>
    <mergeCell ref="T57:U57"/>
    <mergeCell ref="T50:U50"/>
    <mergeCell ref="T51:U51"/>
    <mergeCell ref="T52:U52"/>
    <mergeCell ref="Z50:AA50"/>
    <mergeCell ref="T3:AL3"/>
    <mergeCell ref="T34:U34"/>
    <mergeCell ref="T35:U35"/>
    <mergeCell ref="T36:U36"/>
    <mergeCell ref="T37:U37"/>
    <mergeCell ref="T43:U43"/>
    <mergeCell ref="T44:U44"/>
    <mergeCell ref="T45:U45"/>
    <mergeCell ref="T46:U46"/>
    <mergeCell ref="T38:U38"/>
    <mergeCell ref="T39:U39"/>
    <mergeCell ref="T40:U40"/>
    <mergeCell ref="T41:U41"/>
    <mergeCell ref="T42:U42"/>
    <mergeCell ref="T4:AL4"/>
    <mergeCell ref="T5:AL5"/>
    <mergeCell ref="T6:AL6"/>
    <mergeCell ref="T7:AL7"/>
    <mergeCell ref="T14:AL14"/>
    <mergeCell ref="S15:AL15"/>
    <mergeCell ref="S16:S18"/>
    <mergeCell ref="T17:AG17"/>
    <mergeCell ref="T8:AL8"/>
    <mergeCell ref="T9:AL9"/>
    <mergeCell ref="T11:AL11"/>
    <mergeCell ref="T12:AL12"/>
    <mergeCell ref="T13:AL13"/>
    <mergeCell ref="T47:U47"/>
    <mergeCell ref="T48:U48"/>
    <mergeCell ref="T49:U49"/>
    <mergeCell ref="Z49:AA49"/>
    <mergeCell ref="T18:AG18"/>
    <mergeCell ref="S32:W32"/>
    <mergeCell ref="Y32:AC32"/>
    <mergeCell ref="Z38:AA38"/>
    <mergeCell ref="Z39:AA39"/>
    <mergeCell ref="Z40:AA40"/>
    <mergeCell ref="Z41:AA41"/>
    <mergeCell ref="Z42:AA42"/>
    <mergeCell ref="Z52:AA52"/>
    <mergeCell ref="T2:AL2"/>
    <mergeCell ref="G55:H55"/>
    <mergeCell ref="N37:O37"/>
    <mergeCell ref="N52:O52"/>
    <mergeCell ref="G56:H56"/>
    <mergeCell ref="G54:H54"/>
    <mergeCell ref="N56:O56"/>
    <mergeCell ref="G36:H36"/>
    <mergeCell ref="G35:H35"/>
    <mergeCell ref="N36:O36"/>
    <mergeCell ref="N34:O34"/>
    <mergeCell ref="G37:H37"/>
    <mergeCell ref="N49:O49"/>
    <mergeCell ref="N43:O43"/>
    <mergeCell ref="N44:O44"/>
    <mergeCell ref="N45:O45"/>
    <mergeCell ref="T54:U54"/>
    <mergeCell ref="T55:U55"/>
    <mergeCell ref="T56:U56"/>
    <mergeCell ref="G38:H38"/>
    <mergeCell ref="G39:H39"/>
    <mergeCell ref="G40:H40"/>
    <mergeCell ref="T10:AL10"/>
    <mergeCell ref="I64:M64"/>
    <mergeCell ref="K65:M65"/>
    <mergeCell ref="K75:M75"/>
    <mergeCell ref="K66:M66"/>
    <mergeCell ref="K67:M67"/>
    <mergeCell ref="K68:M68"/>
    <mergeCell ref="K69:M69"/>
    <mergeCell ref="K70:M70"/>
    <mergeCell ref="K71:M71"/>
    <mergeCell ref="K72:M72"/>
    <mergeCell ref="K73:M73"/>
    <mergeCell ref="K74:M74"/>
    <mergeCell ref="N57:O57"/>
    <mergeCell ref="B25:B29"/>
    <mergeCell ref="O2:P2"/>
    <mergeCell ref="B9:B11"/>
    <mergeCell ref="N35:O35"/>
    <mergeCell ref="B13:B17"/>
    <mergeCell ref="N33:O33"/>
    <mergeCell ref="A1:B2"/>
    <mergeCell ref="D2:I2"/>
    <mergeCell ref="B32:D32"/>
    <mergeCell ref="G34:H34"/>
    <mergeCell ref="M32:Q32"/>
    <mergeCell ref="F32:J32"/>
    <mergeCell ref="G33:H33"/>
    <mergeCell ref="B19:B23"/>
    <mergeCell ref="N38:O38"/>
    <mergeCell ref="N39:O39"/>
    <mergeCell ref="N40:O40"/>
    <mergeCell ref="N41:O41"/>
    <mergeCell ref="N42:O42"/>
    <mergeCell ref="C1:AL1"/>
    <mergeCell ref="G41:H41"/>
    <mergeCell ref="G42:H42"/>
    <mergeCell ref="Z51:AA51"/>
    <mergeCell ref="K76:M76"/>
    <mergeCell ref="O63:P63"/>
    <mergeCell ref="G51:H51"/>
    <mergeCell ref="G53:H53"/>
    <mergeCell ref="G52:H52"/>
    <mergeCell ref="G43:H43"/>
    <mergeCell ref="G44:H44"/>
    <mergeCell ref="G45:H45"/>
    <mergeCell ref="G46:H46"/>
    <mergeCell ref="G47:H47"/>
    <mergeCell ref="G48:H48"/>
    <mergeCell ref="G49:H49"/>
    <mergeCell ref="G50:H50"/>
    <mergeCell ref="N46:O46"/>
    <mergeCell ref="N47:O47"/>
    <mergeCell ref="N48:O48"/>
    <mergeCell ref="N50:O50"/>
    <mergeCell ref="N51:O51"/>
    <mergeCell ref="N53:O53"/>
    <mergeCell ref="G57:H57"/>
    <mergeCell ref="G58:H58"/>
    <mergeCell ref="N58:O58"/>
    <mergeCell ref="N54:O54"/>
    <mergeCell ref="N55:O55"/>
  </mergeCells>
  <printOptions gridLines="1"/>
  <pageMargins left="0.45" right="0.45" top="0.75" bottom="0.75" header="0.3" footer="0.3"/>
  <pageSetup scale="21" orientation="landscape" horizontalDpi="4294967293" verticalDpi="4294967293" r:id="rId1"/>
  <headerFooter>
    <oddHeader xml:space="preserve">&amp;LWater Resources Development Grant Program&amp;C&amp;"-,Bold"Reimbursement Tracking Summary - Federal Cost-Share
</oddHeader>
    <oddFooter>&amp;LRevised: 10/3/24</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showInputMessage="1" showErrorMessage="1" xr:uid="{88B72B4F-E8DC-47D4-96D1-3F77257C5BD1}">
          <x14:formula1>
            <xm:f>VLookup!$I$6:$I$17</xm:f>
          </x14:formula1>
          <xm:sqref>G34:H58 N34:O58 T34:U58 Z34:Z58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3167-ECD9-4010-A50E-2C3A3E0D566D}">
  <sheetPr>
    <pageSetUpPr fitToPage="1"/>
  </sheetPr>
  <dimension ref="A1:AL103"/>
  <sheetViews>
    <sheetView zoomScale="55" zoomScaleNormal="55" zoomScalePageLayoutView="55" workbookViewId="0">
      <selection activeCell="D2" sqref="D2:I2"/>
    </sheetView>
  </sheetViews>
  <sheetFormatPr defaultColWidth="8.81640625" defaultRowHeight="13.8" x14ac:dyDescent="0.25"/>
  <cols>
    <col min="1" max="1" width="0.81640625" style="2" customWidth="1"/>
    <col min="2" max="2" width="18" style="2" customWidth="1"/>
    <col min="3" max="3" width="42.81640625" style="2" customWidth="1"/>
    <col min="4" max="4" width="16.90625" style="2" customWidth="1"/>
    <col min="5" max="5" width="4.1796875" style="2" customWidth="1"/>
    <col min="6" max="6" width="18.36328125" style="2" customWidth="1"/>
    <col min="7" max="8" width="13.7265625" style="2" customWidth="1"/>
    <col min="9" max="9" width="16.1796875" style="2" customWidth="1"/>
    <col min="10" max="10" width="17.453125" style="2" customWidth="1"/>
    <col min="11" max="11" width="1.7265625" style="2" customWidth="1"/>
    <col min="12" max="12" width="17.6328125" style="2" customWidth="1"/>
    <col min="13" max="13" width="17.26953125" style="2" customWidth="1"/>
    <col min="14" max="16" width="13.7265625" style="2" customWidth="1"/>
    <col min="17" max="17" width="15" style="2" customWidth="1"/>
    <col min="18" max="18" width="24.26953125" style="2" customWidth="1"/>
    <col min="19" max="19" width="51.54296875" style="2" customWidth="1"/>
    <col min="20" max="20" width="4.6328125" style="2" customWidth="1"/>
    <col min="21" max="21" width="10.453125" style="2" customWidth="1"/>
    <col min="22" max="22" width="12" style="2" customWidth="1"/>
    <col min="23" max="23" width="8.81640625" style="2"/>
    <col min="24" max="24" width="11.26953125" style="2" customWidth="1"/>
    <col min="25" max="25" width="8.81640625" style="2"/>
    <col min="26" max="26" width="21.453125" style="2" customWidth="1"/>
    <col min="27" max="27" width="18.453125" style="2" customWidth="1"/>
    <col min="28" max="31" width="8.81640625" style="2"/>
    <col min="32" max="32" width="10.08984375" style="2" customWidth="1"/>
    <col min="33" max="33" width="11.453125" style="2" customWidth="1"/>
    <col min="34" max="34" width="8.81640625" style="2"/>
    <col min="35" max="35" width="10.08984375" style="2" customWidth="1"/>
    <col min="36" max="36" width="8.81640625" style="2"/>
    <col min="37" max="37" width="4.453125" style="2" customWidth="1"/>
    <col min="38" max="38" width="20.26953125" style="2" customWidth="1"/>
    <col min="39" max="16384" width="8.81640625" style="2"/>
  </cols>
  <sheetData>
    <row r="1" spans="1:38" ht="14.4" thickBot="1" x14ac:dyDescent="0.3">
      <c r="A1" s="233"/>
      <c r="B1" s="234"/>
      <c r="C1" s="276"/>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row>
    <row r="2" spans="1:38" ht="21" customHeight="1" thickBot="1" x14ac:dyDescent="0.3">
      <c r="A2" s="235"/>
      <c r="B2" s="236"/>
      <c r="C2" s="147" t="s">
        <v>33</v>
      </c>
      <c r="D2" s="238"/>
      <c r="E2" s="238"/>
      <c r="F2" s="238"/>
      <c r="G2" s="238"/>
      <c r="H2" s="238"/>
      <c r="I2" s="239"/>
      <c r="O2" s="240" t="s">
        <v>35</v>
      </c>
      <c r="P2" s="241"/>
      <c r="Q2" s="8"/>
      <c r="R2" s="61"/>
      <c r="S2" s="38" t="s">
        <v>61</v>
      </c>
      <c r="T2" s="228" t="s">
        <v>37</v>
      </c>
      <c r="U2" s="228"/>
      <c r="V2" s="228"/>
      <c r="W2" s="228"/>
      <c r="X2" s="228"/>
      <c r="Y2" s="228"/>
      <c r="Z2" s="228"/>
      <c r="AA2" s="228"/>
      <c r="AB2" s="228"/>
      <c r="AC2" s="228"/>
      <c r="AD2" s="228"/>
      <c r="AE2" s="228"/>
      <c r="AF2" s="228"/>
      <c r="AG2" s="228"/>
      <c r="AH2" s="228"/>
      <c r="AI2" s="228"/>
      <c r="AJ2" s="228"/>
      <c r="AK2" s="228"/>
      <c r="AL2" s="229"/>
    </row>
    <row r="3" spans="1:38" ht="14.4" thickBot="1" x14ac:dyDescent="0.3">
      <c r="C3" s="148" t="s">
        <v>36</v>
      </c>
      <c r="D3" s="141"/>
      <c r="E3" s="62"/>
      <c r="F3" s="62"/>
      <c r="G3" s="62"/>
      <c r="H3" s="62"/>
      <c r="I3" s="62"/>
      <c r="S3" s="43"/>
      <c r="T3" s="230" t="s">
        <v>143</v>
      </c>
      <c r="U3" s="231"/>
      <c r="V3" s="231"/>
      <c r="W3" s="231"/>
      <c r="X3" s="231"/>
      <c r="Y3" s="231"/>
      <c r="Z3" s="231"/>
      <c r="AA3" s="231"/>
      <c r="AB3" s="231"/>
      <c r="AC3" s="231"/>
      <c r="AD3" s="231"/>
      <c r="AE3" s="231"/>
      <c r="AF3" s="231"/>
      <c r="AG3" s="231"/>
      <c r="AH3" s="231"/>
      <c r="AI3" s="231"/>
      <c r="AJ3" s="231"/>
      <c r="AK3" s="231"/>
      <c r="AL3" s="232"/>
    </row>
    <row r="4" spans="1:38" ht="14.4" thickBot="1" x14ac:dyDescent="0.3">
      <c r="C4" s="148" t="s">
        <v>77</v>
      </c>
      <c r="D4" s="142">
        <f>SUM(D9+D13+D19)</f>
        <v>0</v>
      </c>
      <c r="E4" s="62"/>
      <c r="F4" s="62"/>
      <c r="G4" s="62"/>
      <c r="H4" s="62"/>
      <c r="I4" s="62"/>
      <c r="S4" s="37"/>
      <c r="T4" s="281" t="s">
        <v>147</v>
      </c>
      <c r="U4" s="282"/>
      <c r="V4" s="282"/>
      <c r="W4" s="282"/>
      <c r="X4" s="282"/>
      <c r="Y4" s="282"/>
      <c r="Z4" s="282"/>
      <c r="AA4" s="282"/>
      <c r="AB4" s="282"/>
      <c r="AC4" s="282"/>
      <c r="AD4" s="282"/>
      <c r="AE4" s="282"/>
      <c r="AF4" s="282"/>
      <c r="AG4" s="282"/>
      <c r="AH4" s="282"/>
      <c r="AI4" s="282"/>
      <c r="AJ4" s="282"/>
      <c r="AK4" s="282"/>
      <c r="AL4" s="283"/>
    </row>
    <row r="5" spans="1:38" ht="14.4" thickBot="1" x14ac:dyDescent="0.3">
      <c r="C5" s="148" t="s">
        <v>34</v>
      </c>
      <c r="D5" s="143">
        <f>D9</f>
        <v>0</v>
      </c>
      <c r="E5" s="62"/>
      <c r="F5" s="62"/>
      <c r="G5" s="62"/>
      <c r="H5" s="62"/>
      <c r="I5" s="62"/>
      <c r="S5" s="57" t="s">
        <v>42</v>
      </c>
      <c r="T5" s="284" t="s">
        <v>145</v>
      </c>
      <c r="U5" s="285"/>
      <c r="V5" s="285"/>
      <c r="W5" s="285"/>
      <c r="X5" s="285"/>
      <c r="Y5" s="285"/>
      <c r="Z5" s="285"/>
      <c r="AA5" s="285"/>
      <c r="AB5" s="285"/>
      <c r="AC5" s="285"/>
      <c r="AD5" s="285"/>
      <c r="AE5" s="285"/>
      <c r="AF5" s="285"/>
      <c r="AG5" s="285"/>
      <c r="AH5" s="285"/>
      <c r="AI5" s="285"/>
      <c r="AJ5" s="285"/>
      <c r="AK5" s="285"/>
      <c r="AL5" s="286"/>
    </row>
    <row r="6" spans="1:38" ht="14.4" thickBot="1" x14ac:dyDescent="0.3">
      <c r="C6" s="148" t="s">
        <v>43</v>
      </c>
      <c r="D6" s="142">
        <f>D5*0.9</f>
        <v>0</v>
      </c>
      <c r="G6" s="63"/>
      <c r="S6" s="39" t="s">
        <v>154</v>
      </c>
      <c r="T6" s="284" t="s">
        <v>155</v>
      </c>
      <c r="U6" s="285"/>
      <c r="V6" s="285"/>
      <c r="W6" s="285"/>
      <c r="X6" s="285"/>
      <c r="Y6" s="285"/>
      <c r="Z6" s="285"/>
      <c r="AA6" s="285"/>
      <c r="AB6" s="285"/>
      <c r="AC6" s="285"/>
      <c r="AD6" s="285"/>
      <c r="AE6" s="285"/>
      <c r="AF6" s="285"/>
      <c r="AG6" s="285"/>
      <c r="AH6" s="285"/>
      <c r="AI6" s="285"/>
      <c r="AJ6" s="285"/>
      <c r="AK6" s="285"/>
      <c r="AL6" s="286"/>
    </row>
    <row r="7" spans="1:38" ht="14.4" thickBot="1" x14ac:dyDescent="0.3">
      <c r="C7" s="149" t="s">
        <v>67</v>
      </c>
      <c r="D7" s="142">
        <f>D6-C69</f>
        <v>0</v>
      </c>
      <c r="G7" s="63"/>
      <c r="R7" s="64"/>
      <c r="S7" s="40" t="s">
        <v>156</v>
      </c>
      <c r="T7" s="290" t="s">
        <v>115</v>
      </c>
      <c r="U7" s="291"/>
      <c r="V7" s="291"/>
      <c r="W7" s="291"/>
      <c r="X7" s="291"/>
      <c r="Y7" s="291"/>
      <c r="Z7" s="291"/>
      <c r="AA7" s="291"/>
      <c r="AB7" s="291"/>
      <c r="AC7" s="291"/>
      <c r="AD7" s="291"/>
      <c r="AE7" s="291"/>
      <c r="AF7" s="291"/>
      <c r="AG7" s="291"/>
      <c r="AH7" s="291"/>
      <c r="AI7" s="291"/>
      <c r="AJ7" s="291"/>
      <c r="AK7" s="291"/>
      <c r="AL7" s="292"/>
    </row>
    <row r="8" spans="1:38" ht="14.4" thickBot="1" x14ac:dyDescent="0.3">
      <c r="C8" s="52"/>
      <c r="F8" s="50" t="s">
        <v>30</v>
      </c>
      <c r="G8" s="51" t="s">
        <v>14</v>
      </c>
      <c r="H8" s="50" t="s">
        <v>15</v>
      </c>
      <c r="I8" s="50" t="s">
        <v>16</v>
      </c>
      <c r="J8" s="50" t="s">
        <v>88</v>
      </c>
      <c r="L8" s="50" t="s">
        <v>89</v>
      </c>
      <c r="M8" s="50" t="s">
        <v>90</v>
      </c>
      <c r="N8" s="50" t="s">
        <v>9</v>
      </c>
      <c r="O8" s="50" t="s">
        <v>10</v>
      </c>
      <c r="P8" s="50" t="s">
        <v>39</v>
      </c>
      <c r="Q8" s="50" t="s">
        <v>11</v>
      </c>
      <c r="R8" s="1"/>
      <c r="S8" s="189" t="s">
        <v>80</v>
      </c>
      <c r="T8" s="324" t="s">
        <v>148</v>
      </c>
      <c r="U8" s="325"/>
      <c r="V8" s="325"/>
      <c r="W8" s="325"/>
      <c r="X8" s="325"/>
      <c r="Y8" s="325"/>
      <c r="Z8" s="325"/>
      <c r="AA8" s="325"/>
      <c r="AB8" s="325"/>
      <c r="AC8" s="325"/>
      <c r="AD8" s="325"/>
      <c r="AE8" s="325"/>
      <c r="AF8" s="325"/>
      <c r="AG8" s="325"/>
      <c r="AH8" s="325"/>
      <c r="AI8" s="325"/>
      <c r="AJ8" s="325"/>
      <c r="AK8" s="325"/>
      <c r="AL8" s="326"/>
    </row>
    <row r="9" spans="1:38" x14ac:dyDescent="0.25">
      <c r="B9" s="242" t="s">
        <v>40</v>
      </c>
      <c r="C9" s="185" t="s">
        <v>5</v>
      </c>
      <c r="D9" s="181">
        <f>SUM(F9:Q9)</f>
        <v>0</v>
      </c>
      <c r="E9" s="182"/>
      <c r="F9" s="183">
        <v>0</v>
      </c>
      <c r="G9" s="183">
        <v>0</v>
      </c>
      <c r="H9" s="183">
        <v>0</v>
      </c>
      <c r="I9" s="183">
        <v>0</v>
      </c>
      <c r="J9" s="183">
        <v>0</v>
      </c>
      <c r="K9" s="183"/>
      <c r="L9" s="183">
        <v>0</v>
      </c>
      <c r="M9" s="183">
        <v>0</v>
      </c>
      <c r="N9" s="183">
        <v>0</v>
      </c>
      <c r="O9" s="183">
        <v>0</v>
      </c>
      <c r="P9" s="183">
        <v>0</v>
      </c>
      <c r="Q9" s="184">
        <v>0</v>
      </c>
      <c r="R9" s="1"/>
      <c r="S9" s="55" t="s">
        <v>157</v>
      </c>
      <c r="T9" s="284" t="s">
        <v>149</v>
      </c>
      <c r="U9" s="285"/>
      <c r="V9" s="285"/>
      <c r="W9" s="285"/>
      <c r="X9" s="285"/>
      <c r="Y9" s="285"/>
      <c r="Z9" s="285"/>
      <c r="AA9" s="285"/>
      <c r="AB9" s="285"/>
      <c r="AC9" s="285"/>
      <c r="AD9" s="285"/>
      <c r="AE9" s="285"/>
      <c r="AF9" s="285"/>
      <c r="AG9" s="285"/>
      <c r="AH9" s="285"/>
      <c r="AI9" s="285"/>
      <c r="AJ9" s="285"/>
      <c r="AK9" s="285"/>
      <c r="AL9" s="286"/>
    </row>
    <row r="10" spans="1:38" x14ac:dyDescent="0.25">
      <c r="B10" s="243"/>
      <c r="C10" s="58" t="s">
        <v>6</v>
      </c>
      <c r="D10" s="60">
        <f>SUM(F10:Q10)</f>
        <v>0</v>
      </c>
      <c r="E10" s="1"/>
      <c r="F10" s="1">
        <f>SUMIF($I$28:$I$55,"A",$J$28:$J$55)</f>
        <v>0</v>
      </c>
      <c r="G10" s="1">
        <f>SUMIF($I$28:$I$55,"D",$J$28:$J$55)</f>
        <v>0</v>
      </c>
      <c r="H10" s="1">
        <f>SUMIF($I$28:$I$55,"P",$J$28:$J$55)</f>
        <v>0</v>
      </c>
      <c r="I10" s="1">
        <f>SUMIF($I$28:$I$55,"S",$J$28:$J$55)</f>
        <v>0</v>
      </c>
      <c r="J10" s="1">
        <f>SUMIF($I$28:$I$55,"CM",$J$28:$J$55)</f>
        <v>0</v>
      </c>
      <c r="K10" s="7"/>
      <c r="L10" s="1">
        <f>SUMIF($I$28:$I$55,"PM",$J$28:$J$55)</f>
        <v>0</v>
      </c>
      <c r="M10" s="1">
        <f>SUMIF($I$28:$I$55,"CO",$J$28:$J$55)</f>
        <v>0</v>
      </c>
      <c r="N10" s="1">
        <f>SUMIF($I$28:$I$55,"C",$J$28:$J$55)</f>
        <v>0</v>
      </c>
      <c r="O10" s="1">
        <f>SUMIF($I$28:$I$55,"E",$J$28:$J$55)</f>
        <v>0</v>
      </c>
      <c r="P10" s="1">
        <f>SUMIF($I$28:$I$55,"M",$J$28:$J$55)</f>
        <v>0</v>
      </c>
      <c r="Q10" s="70">
        <f>SUMIF($I$28:$I$55,"L",$J$28:$J$55)</f>
        <v>0</v>
      </c>
      <c r="R10" s="1"/>
      <c r="S10" s="39" t="s">
        <v>160</v>
      </c>
      <c r="T10" s="284" t="s">
        <v>161</v>
      </c>
      <c r="U10" s="285"/>
      <c r="V10" s="285"/>
      <c r="W10" s="285"/>
      <c r="X10" s="285"/>
      <c r="Y10" s="285"/>
      <c r="Z10" s="285"/>
      <c r="AA10" s="285"/>
      <c r="AB10" s="285"/>
      <c r="AC10" s="285"/>
      <c r="AD10" s="285"/>
      <c r="AE10" s="285"/>
      <c r="AF10" s="285"/>
      <c r="AG10" s="285"/>
      <c r="AH10" s="285"/>
      <c r="AI10" s="285"/>
      <c r="AJ10" s="285"/>
      <c r="AK10" s="285"/>
      <c r="AL10" s="286"/>
    </row>
    <row r="11" spans="1:38" ht="14.4" thickBot="1" x14ac:dyDescent="0.3">
      <c r="B11" s="244"/>
      <c r="C11" s="136" t="s">
        <v>7</v>
      </c>
      <c r="D11" s="137">
        <f>SUM(D9-C69)</f>
        <v>0</v>
      </c>
      <c r="E11" s="130"/>
      <c r="F11" s="130">
        <f>F9-F10</f>
        <v>0</v>
      </c>
      <c r="G11" s="130">
        <f>G9-G10</f>
        <v>0</v>
      </c>
      <c r="H11" s="130">
        <f>H9-H10</f>
        <v>0</v>
      </c>
      <c r="I11" s="130">
        <f>I9-I10</f>
        <v>0</v>
      </c>
      <c r="J11" s="130">
        <f>J9-J10</f>
        <v>0</v>
      </c>
      <c r="K11" s="109"/>
      <c r="L11" s="130">
        <f t="shared" ref="L11:Q11" si="0">L9-L10</f>
        <v>0</v>
      </c>
      <c r="M11" s="130">
        <f t="shared" si="0"/>
        <v>0</v>
      </c>
      <c r="N11" s="130">
        <f t="shared" si="0"/>
        <v>0</v>
      </c>
      <c r="O11" s="130">
        <f t="shared" si="0"/>
        <v>0</v>
      </c>
      <c r="P11" s="130">
        <f t="shared" si="0"/>
        <v>0</v>
      </c>
      <c r="Q11" s="131">
        <f t="shared" si="0"/>
        <v>0</v>
      </c>
      <c r="S11" s="40" t="s">
        <v>158</v>
      </c>
      <c r="T11" s="284" t="s">
        <v>116</v>
      </c>
      <c r="U11" s="285"/>
      <c r="V11" s="285"/>
      <c r="W11" s="285"/>
      <c r="X11" s="285"/>
      <c r="Y11" s="285"/>
      <c r="Z11" s="285"/>
      <c r="AA11" s="285"/>
      <c r="AB11" s="285"/>
      <c r="AC11" s="285"/>
      <c r="AD11" s="285"/>
      <c r="AE11" s="285"/>
      <c r="AF11" s="285"/>
      <c r="AG11" s="285"/>
      <c r="AH11" s="285"/>
      <c r="AI11" s="285"/>
      <c r="AJ11" s="285"/>
      <c r="AK11" s="285"/>
      <c r="AL11" s="286"/>
    </row>
    <row r="12" spans="1:38" ht="14.4" thickBot="1" x14ac:dyDescent="0.3">
      <c r="D12" s="7"/>
      <c r="E12" s="7"/>
      <c r="F12" s="7"/>
      <c r="G12" s="7"/>
      <c r="H12" s="7"/>
      <c r="I12" s="7"/>
      <c r="J12" s="7"/>
      <c r="K12" s="7"/>
      <c r="L12" s="7"/>
      <c r="M12" s="7"/>
      <c r="N12" s="7"/>
      <c r="O12" s="7"/>
      <c r="P12" s="7"/>
      <c r="Q12" s="7"/>
      <c r="R12" s="59"/>
      <c r="S12" s="41" t="s">
        <v>159</v>
      </c>
      <c r="T12" s="290" t="s">
        <v>141</v>
      </c>
      <c r="U12" s="291"/>
      <c r="V12" s="291"/>
      <c r="W12" s="291"/>
      <c r="X12" s="291"/>
      <c r="Y12" s="291"/>
      <c r="Z12" s="291"/>
      <c r="AA12" s="291"/>
      <c r="AB12" s="291"/>
      <c r="AC12" s="291"/>
      <c r="AD12" s="291"/>
      <c r="AE12" s="291"/>
      <c r="AF12" s="291"/>
      <c r="AG12" s="291"/>
      <c r="AH12" s="291"/>
      <c r="AI12" s="291"/>
      <c r="AJ12" s="291"/>
      <c r="AK12" s="291"/>
      <c r="AL12" s="292"/>
    </row>
    <row r="13" spans="1:38" ht="14.4" thickBot="1" x14ac:dyDescent="0.3">
      <c r="B13" s="246" t="s">
        <v>171</v>
      </c>
      <c r="C13" s="118" t="s">
        <v>5</v>
      </c>
      <c r="D13" s="119">
        <f>SUM(F13:Q13)</f>
        <v>0</v>
      </c>
      <c r="E13" s="119"/>
      <c r="F13" s="120">
        <f>F15+F14</f>
        <v>0</v>
      </c>
      <c r="G13" s="120">
        <f t="shared" ref="G13:Q13" si="1">G15+G14</f>
        <v>0</v>
      </c>
      <c r="H13" s="120">
        <f t="shared" si="1"/>
        <v>0</v>
      </c>
      <c r="I13" s="120">
        <f t="shared" si="1"/>
        <v>0</v>
      </c>
      <c r="J13" s="120">
        <f t="shared" si="1"/>
        <v>0</v>
      </c>
      <c r="K13" s="120"/>
      <c r="L13" s="120">
        <f>L15+L14</f>
        <v>0</v>
      </c>
      <c r="M13" s="120">
        <f>M15+M14</f>
        <v>0</v>
      </c>
      <c r="N13" s="120">
        <f t="shared" si="1"/>
        <v>0</v>
      </c>
      <c r="O13" s="120">
        <f t="shared" si="1"/>
        <v>0</v>
      </c>
      <c r="P13" s="120">
        <f t="shared" si="1"/>
        <v>0</v>
      </c>
      <c r="Q13" s="121">
        <f t="shared" si="1"/>
        <v>0</v>
      </c>
      <c r="R13" s="1"/>
    </row>
    <row r="14" spans="1:38" x14ac:dyDescent="0.25">
      <c r="B14" s="247"/>
      <c r="C14" s="28" t="s">
        <v>18</v>
      </c>
      <c r="D14" s="3">
        <f>SUM(F14:Q14)</f>
        <v>0</v>
      </c>
      <c r="E14" s="3"/>
      <c r="F14" s="10">
        <v>0</v>
      </c>
      <c r="G14" s="10">
        <v>0</v>
      </c>
      <c r="H14" s="10">
        <v>0</v>
      </c>
      <c r="I14" s="10">
        <v>0</v>
      </c>
      <c r="J14" s="10">
        <v>0</v>
      </c>
      <c r="K14" s="10"/>
      <c r="L14" s="10">
        <v>0</v>
      </c>
      <c r="M14" s="10">
        <v>0</v>
      </c>
      <c r="N14" s="10">
        <v>0</v>
      </c>
      <c r="O14" s="10">
        <v>0</v>
      </c>
      <c r="P14" s="10">
        <v>0</v>
      </c>
      <c r="Q14" s="122">
        <v>0</v>
      </c>
      <c r="R14" s="1"/>
      <c r="S14" s="347" t="s">
        <v>76</v>
      </c>
      <c r="T14" s="211" t="s">
        <v>118</v>
      </c>
      <c r="U14" s="211"/>
      <c r="V14" s="211"/>
      <c r="W14" s="211"/>
      <c r="X14" s="211"/>
      <c r="Y14" s="211"/>
      <c r="Z14" s="211"/>
      <c r="AA14" s="211"/>
      <c r="AB14" s="211"/>
      <c r="AC14" s="211"/>
      <c r="AD14" s="211"/>
      <c r="AE14" s="211"/>
      <c r="AF14" s="211"/>
      <c r="AG14" s="212"/>
      <c r="AH14" s="150"/>
      <c r="AI14" s="150"/>
      <c r="AJ14" s="150"/>
      <c r="AK14" s="150"/>
      <c r="AL14" s="150"/>
    </row>
    <row r="15" spans="1:38" x14ac:dyDescent="0.25">
      <c r="B15" s="247"/>
      <c r="C15" s="30" t="s">
        <v>19</v>
      </c>
      <c r="D15" s="5">
        <f>SUM(F15:Q15)</f>
        <v>0</v>
      </c>
      <c r="E15" s="5"/>
      <c r="F15" s="12">
        <v>0</v>
      </c>
      <c r="G15" s="12">
        <v>0</v>
      </c>
      <c r="H15" s="12">
        <v>0</v>
      </c>
      <c r="I15" s="12">
        <v>0</v>
      </c>
      <c r="J15" s="12">
        <v>0</v>
      </c>
      <c r="K15" s="12"/>
      <c r="L15" s="12">
        <v>0</v>
      </c>
      <c r="M15" s="12">
        <v>0</v>
      </c>
      <c r="N15" s="12">
        <v>0</v>
      </c>
      <c r="O15" s="12">
        <v>0</v>
      </c>
      <c r="P15" s="12">
        <v>0</v>
      </c>
      <c r="Q15" s="123">
        <v>0</v>
      </c>
      <c r="R15" s="1"/>
      <c r="S15" s="348"/>
      <c r="T15" s="216" t="s">
        <v>119</v>
      </c>
      <c r="U15" s="216"/>
      <c r="V15" s="216"/>
      <c r="W15" s="216"/>
      <c r="X15" s="216"/>
      <c r="Y15" s="216"/>
      <c r="Z15" s="216"/>
      <c r="AA15" s="216"/>
      <c r="AB15" s="216"/>
      <c r="AC15" s="216"/>
      <c r="AD15" s="216"/>
      <c r="AE15" s="216"/>
      <c r="AF15" s="216"/>
      <c r="AG15" s="217"/>
    </row>
    <row r="16" spans="1:38" ht="14.4" thickBot="1" x14ac:dyDescent="0.3">
      <c r="B16" s="247"/>
      <c r="C16" s="29" t="s">
        <v>6</v>
      </c>
      <c r="D16" s="1">
        <f>SUM(F16:Q16)</f>
        <v>0</v>
      </c>
      <c r="E16" s="7"/>
      <c r="F16" s="59">
        <f>SUMIF($O$28:$O$55,"A",$P$28:$P$55)</f>
        <v>0</v>
      </c>
      <c r="G16" s="59">
        <f>SUMIF($O$28:$O$55,"D",$P$28:$P$55)</f>
        <v>0</v>
      </c>
      <c r="H16" s="59">
        <f>SUMIF($O$28:$O$55,"P",$P$28:$P$55)</f>
        <v>0</v>
      </c>
      <c r="I16" s="59">
        <f>SUMIF($O$28:$O$55,"S",$P$28:$P$55)</f>
        <v>0</v>
      </c>
      <c r="J16" s="59">
        <f>SUMIF($O$28:$O$55,"CM",$P$28:$P$55)</f>
        <v>0</v>
      </c>
      <c r="K16" s="7"/>
      <c r="L16" s="59">
        <f>SUMIF($O$28:$O$55,"PM",$P$28:$P$55)</f>
        <v>0</v>
      </c>
      <c r="M16" s="59">
        <f>SUMIF($O$28:$O$55,"CO",$P$28:$P$55)</f>
        <v>0</v>
      </c>
      <c r="N16" s="59">
        <f>SUMIF($O$28:$O$55,"C",$P$28:$P$55)</f>
        <v>0</v>
      </c>
      <c r="O16" s="59">
        <f>SUMIF($O$28:$O$55,"E",$P$28:$P$55)</f>
        <v>0</v>
      </c>
      <c r="P16" s="59">
        <f>SUMIF($O$28:$O$55,"M",$P$28:$P$55)</f>
        <v>0</v>
      </c>
      <c r="Q16" s="124">
        <f>SUMIF($O$28:$O$55,"L",$P$28:$P$55)</f>
        <v>0</v>
      </c>
      <c r="R16" s="1"/>
      <c r="S16" s="349"/>
      <c r="T16" s="299" t="s">
        <v>136</v>
      </c>
      <c r="U16" s="299"/>
      <c r="V16" s="299"/>
      <c r="W16" s="299"/>
      <c r="X16" s="299"/>
      <c r="Y16" s="299"/>
      <c r="Z16" s="299"/>
      <c r="AA16" s="299"/>
      <c r="AB16" s="299"/>
      <c r="AC16" s="299"/>
      <c r="AD16" s="299"/>
      <c r="AE16" s="299"/>
      <c r="AF16" s="299"/>
      <c r="AG16" s="300"/>
    </row>
    <row r="17" spans="2:38" ht="14.4" thickBot="1" x14ac:dyDescent="0.3">
      <c r="B17" s="248"/>
      <c r="C17" s="125" t="s">
        <v>7</v>
      </c>
      <c r="D17" s="109">
        <f>D13-D16</f>
        <v>0</v>
      </c>
      <c r="E17" s="109"/>
      <c r="F17" s="126">
        <f>F13-F16</f>
        <v>0</v>
      </c>
      <c r="G17" s="126">
        <f>G13-G16</f>
        <v>0</v>
      </c>
      <c r="H17" s="126">
        <f>H13-H16</f>
        <v>0</v>
      </c>
      <c r="I17" s="126">
        <f>I13-I16</f>
        <v>0</v>
      </c>
      <c r="J17" s="126">
        <f>J13-J16</f>
        <v>0</v>
      </c>
      <c r="K17" s="109"/>
      <c r="L17" s="126">
        <f t="shared" ref="L17:Q17" si="2">L13-L16</f>
        <v>0</v>
      </c>
      <c r="M17" s="126">
        <f t="shared" si="2"/>
        <v>0</v>
      </c>
      <c r="N17" s="126">
        <f t="shared" si="2"/>
        <v>0</v>
      </c>
      <c r="O17" s="126">
        <f t="shared" si="2"/>
        <v>0</v>
      </c>
      <c r="P17" s="126">
        <f t="shared" si="2"/>
        <v>0</v>
      </c>
      <c r="Q17" s="127">
        <f t="shared" si="2"/>
        <v>0</v>
      </c>
      <c r="R17" s="1"/>
    </row>
    <row r="18" spans="2:38" ht="14.4" thickBot="1" x14ac:dyDescent="0.3">
      <c r="D18" s="7"/>
      <c r="E18" s="7"/>
      <c r="F18" s="7"/>
      <c r="G18" s="7"/>
      <c r="H18" s="7"/>
      <c r="I18" s="7"/>
      <c r="J18" s="7"/>
      <c r="K18" s="7"/>
      <c r="L18" s="7"/>
      <c r="M18" s="7"/>
      <c r="N18" s="7"/>
      <c r="O18" s="7"/>
      <c r="P18" s="7"/>
      <c r="Q18" s="7"/>
      <c r="R18" s="1"/>
      <c r="S18" s="209" t="s">
        <v>101</v>
      </c>
      <c r="T18" s="345" t="s">
        <v>150</v>
      </c>
      <c r="U18" s="345"/>
      <c r="V18" s="345"/>
      <c r="W18" s="345"/>
      <c r="X18" s="345"/>
      <c r="Y18" s="345"/>
      <c r="Z18" s="345"/>
      <c r="AA18" s="345"/>
      <c r="AB18" s="345"/>
      <c r="AC18" s="345"/>
      <c r="AD18" s="345"/>
      <c r="AE18" s="345"/>
      <c r="AF18" s="345"/>
      <c r="AG18" s="345"/>
      <c r="AH18" s="345"/>
      <c r="AI18" s="345"/>
      <c r="AJ18" s="345"/>
      <c r="AK18" s="345"/>
      <c r="AL18" s="346"/>
    </row>
    <row r="19" spans="2:38" x14ac:dyDescent="0.25">
      <c r="B19" s="310" t="s">
        <v>48</v>
      </c>
      <c r="C19" s="128" t="s">
        <v>5</v>
      </c>
      <c r="D19" s="119">
        <f>SUM(F19:Q19)</f>
        <v>0</v>
      </c>
      <c r="E19" s="119"/>
      <c r="F19" s="120">
        <f>F21+F20</f>
        <v>0</v>
      </c>
      <c r="G19" s="120">
        <f>G21+G20</f>
        <v>0</v>
      </c>
      <c r="H19" s="120">
        <f>H21+H20</f>
        <v>0</v>
      </c>
      <c r="I19" s="120">
        <f>I21+I20</f>
        <v>0</v>
      </c>
      <c r="J19" s="120">
        <f>J21+J20</f>
        <v>0</v>
      </c>
      <c r="K19" s="120"/>
      <c r="L19" s="120">
        <f t="shared" ref="L19:Q19" si="3">L21+L20</f>
        <v>0</v>
      </c>
      <c r="M19" s="120">
        <f t="shared" si="3"/>
        <v>0</v>
      </c>
      <c r="N19" s="120">
        <f t="shared" si="3"/>
        <v>0</v>
      </c>
      <c r="O19" s="120">
        <f t="shared" si="3"/>
        <v>0</v>
      </c>
      <c r="P19" s="120">
        <f t="shared" si="3"/>
        <v>0</v>
      </c>
      <c r="Q19" s="121">
        <f t="shared" si="3"/>
        <v>0</v>
      </c>
      <c r="R19" s="1"/>
    </row>
    <row r="20" spans="2:38" x14ac:dyDescent="0.25">
      <c r="B20" s="311"/>
      <c r="C20" s="31" t="s">
        <v>18</v>
      </c>
      <c r="D20" s="3">
        <f>SUM(F20:Q20)</f>
        <v>0</v>
      </c>
      <c r="E20" s="3"/>
      <c r="F20" s="10">
        <v>0</v>
      </c>
      <c r="G20" s="10">
        <v>0</v>
      </c>
      <c r="H20" s="10">
        <v>0</v>
      </c>
      <c r="I20" s="10">
        <v>0</v>
      </c>
      <c r="J20" s="10">
        <v>0</v>
      </c>
      <c r="K20" s="10"/>
      <c r="L20" s="10">
        <v>0</v>
      </c>
      <c r="M20" s="10">
        <v>0</v>
      </c>
      <c r="N20" s="10">
        <v>0</v>
      </c>
      <c r="O20" s="10">
        <v>0</v>
      </c>
      <c r="P20" s="10">
        <v>0</v>
      </c>
      <c r="Q20" s="122">
        <v>0</v>
      </c>
      <c r="R20" s="1"/>
    </row>
    <row r="21" spans="2:38" x14ac:dyDescent="0.25">
      <c r="B21" s="311"/>
      <c r="C21" s="33" t="s">
        <v>19</v>
      </c>
      <c r="D21" s="5">
        <f>SUM(F21:Q21)</f>
        <v>0</v>
      </c>
      <c r="E21" s="5"/>
      <c r="F21" s="12">
        <v>0</v>
      </c>
      <c r="G21" s="12">
        <v>0</v>
      </c>
      <c r="H21" s="12">
        <v>0</v>
      </c>
      <c r="I21" s="12">
        <v>0</v>
      </c>
      <c r="J21" s="12">
        <v>0</v>
      </c>
      <c r="K21" s="12"/>
      <c r="L21" s="12">
        <v>0</v>
      </c>
      <c r="M21" s="12">
        <v>0</v>
      </c>
      <c r="N21" s="12">
        <v>0</v>
      </c>
      <c r="O21" s="12">
        <v>0</v>
      </c>
      <c r="P21" s="12">
        <v>0</v>
      </c>
      <c r="Q21" s="123">
        <v>0</v>
      </c>
      <c r="R21" s="1"/>
    </row>
    <row r="22" spans="2:38" x14ac:dyDescent="0.25">
      <c r="B22" s="311"/>
      <c r="C22" s="32" t="s">
        <v>6</v>
      </c>
      <c r="D22" s="1">
        <f>SUM(F22:Q22)</f>
        <v>0</v>
      </c>
      <c r="E22" s="7"/>
      <c r="F22" s="59">
        <f>SUMIF($U$28:$U$55,"AF",$V$28:$V$55)</f>
        <v>0</v>
      </c>
      <c r="G22" s="59">
        <f>SUMIF($U$28:$U$55,"DF",$V$28:$V$55)</f>
        <v>0</v>
      </c>
      <c r="H22" s="59">
        <f>SUMIF($U$28:$U$55,"PF",$V$28:$V$55)</f>
        <v>0</v>
      </c>
      <c r="I22" s="59">
        <f>SUMIF($U$28:$U$55,"SF",$V$28:$V$55)</f>
        <v>0</v>
      </c>
      <c r="J22" s="59">
        <f>SUMIF($U$28:$U$55,"CMF",$V$28:$V$55)</f>
        <v>0</v>
      </c>
      <c r="K22" s="7"/>
      <c r="L22" s="59">
        <f>SUMIF($U$28:$U$55,"PMF",$V$28:$V$55)</f>
        <v>0</v>
      </c>
      <c r="M22" s="59">
        <f>SUMIF($U$28:$U$55,"COF",$V$28:$V$55)</f>
        <v>0</v>
      </c>
      <c r="N22" s="59">
        <f>SUMIF($U$28:$U$55,"CF",$V$28:$V$55)</f>
        <v>0</v>
      </c>
      <c r="O22" s="59">
        <f>SUMIF($U$28:$U$55,"EF",$V$28:$V$55)</f>
        <v>0</v>
      </c>
      <c r="P22" s="59">
        <f>SUMIF($U$28:$U$55,"MF",$V$28:$V$55)</f>
        <v>0</v>
      </c>
      <c r="Q22" s="124">
        <f>SUMIF($U$28:$U$55,"LF",$V$28:$V$55)</f>
        <v>0</v>
      </c>
      <c r="R22" s="1"/>
    </row>
    <row r="23" spans="2:38" ht="14.4" thickBot="1" x14ac:dyDescent="0.3">
      <c r="B23" s="312"/>
      <c r="C23" s="129" t="s">
        <v>7</v>
      </c>
      <c r="D23" s="109">
        <f>D19-D22</f>
        <v>0</v>
      </c>
      <c r="E23" s="109"/>
      <c r="F23" s="130">
        <f>F19-F22</f>
        <v>0</v>
      </c>
      <c r="G23" s="130">
        <f>G19-G22</f>
        <v>0</v>
      </c>
      <c r="H23" s="130">
        <f>H19-H22</f>
        <v>0</v>
      </c>
      <c r="I23" s="130">
        <f>I19-I22</f>
        <v>0</v>
      </c>
      <c r="J23" s="130">
        <f>J19-J22</f>
        <v>0</v>
      </c>
      <c r="K23" s="109"/>
      <c r="L23" s="130">
        <f t="shared" ref="L23:Q23" si="4">L19-L22</f>
        <v>0</v>
      </c>
      <c r="M23" s="130">
        <f t="shared" si="4"/>
        <v>0</v>
      </c>
      <c r="N23" s="130">
        <f t="shared" si="4"/>
        <v>0</v>
      </c>
      <c r="O23" s="130">
        <f t="shared" si="4"/>
        <v>0</v>
      </c>
      <c r="P23" s="130">
        <f t="shared" si="4"/>
        <v>0</v>
      </c>
      <c r="Q23" s="131">
        <f t="shared" si="4"/>
        <v>0</v>
      </c>
      <c r="R23" s="1"/>
    </row>
    <row r="24" spans="2:38" x14ac:dyDescent="0.25">
      <c r="D24" s="7"/>
      <c r="Q24" s="1"/>
    </row>
    <row r="25" spans="2:38" ht="14.4" thickBot="1" x14ac:dyDescent="0.3">
      <c r="D25" s="7"/>
      <c r="Q25" s="1"/>
    </row>
    <row r="26" spans="2:38" x14ac:dyDescent="0.25">
      <c r="B26" s="249" t="s">
        <v>78</v>
      </c>
      <c r="C26" s="250"/>
      <c r="D26" s="251"/>
      <c r="F26" s="252" t="s">
        <v>104</v>
      </c>
      <c r="G26" s="253"/>
      <c r="H26" s="253"/>
      <c r="I26" s="253"/>
      <c r="J26" s="254"/>
      <c r="K26" s="44"/>
      <c r="L26" s="255" t="s">
        <v>153</v>
      </c>
      <c r="M26" s="256"/>
      <c r="N26" s="256"/>
      <c r="O26" s="256"/>
      <c r="P26" s="257"/>
      <c r="Q26" s="1"/>
      <c r="R26" s="321" t="s">
        <v>109</v>
      </c>
      <c r="S26" s="322"/>
      <c r="T26" s="322"/>
      <c r="U26" s="322"/>
      <c r="V26" s="323"/>
    </row>
    <row r="27" spans="2:38" ht="14.4" customHeight="1" x14ac:dyDescent="0.25">
      <c r="B27" s="98" t="s">
        <v>4</v>
      </c>
      <c r="C27" s="34" t="s">
        <v>1</v>
      </c>
      <c r="D27" s="99" t="s">
        <v>2</v>
      </c>
      <c r="E27" s="44"/>
      <c r="F27" s="103" t="s">
        <v>0</v>
      </c>
      <c r="G27" s="258" t="s">
        <v>8</v>
      </c>
      <c r="H27" s="259"/>
      <c r="I27" s="56" t="s">
        <v>32</v>
      </c>
      <c r="J27" s="104" t="s">
        <v>2</v>
      </c>
      <c r="K27" s="44"/>
      <c r="L27" s="112" t="s">
        <v>0</v>
      </c>
      <c r="M27" s="260" t="s">
        <v>8</v>
      </c>
      <c r="N27" s="261"/>
      <c r="O27" s="35" t="s">
        <v>32</v>
      </c>
      <c r="P27" s="113" t="s">
        <v>2</v>
      </c>
      <c r="Q27" s="1"/>
      <c r="R27" s="114" t="s">
        <v>0</v>
      </c>
      <c r="S27" s="80" t="s">
        <v>8</v>
      </c>
      <c r="T27" s="81"/>
      <c r="U27" s="36" t="s">
        <v>32</v>
      </c>
      <c r="V27" s="115" t="s">
        <v>2</v>
      </c>
    </row>
    <row r="28" spans="2:38" x14ac:dyDescent="0.25">
      <c r="B28" s="100"/>
      <c r="C28" s="13"/>
      <c r="D28" s="106"/>
      <c r="E28" s="1"/>
      <c r="F28" s="105"/>
      <c r="G28" s="245"/>
      <c r="H28" s="245"/>
      <c r="I28" s="78" t="str">
        <f>IFERROR(VLOOKUP(G28,VLookup!$I$7:$J$17,2,FALSE),"")</f>
        <v/>
      </c>
      <c r="J28" s="106"/>
      <c r="K28" s="59"/>
      <c r="L28" s="105"/>
      <c r="M28" s="313"/>
      <c r="N28" s="314"/>
      <c r="O28" s="78" t="str">
        <f>IFERROR(VLOOKUP(M28,VLookup!$I$7:$J$17,2,FALSE),"")</f>
        <v/>
      </c>
      <c r="P28" s="106"/>
      <c r="Q28" s="1"/>
      <c r="R28" s="105"/>
      <c r="S28" s="313"/>
      <c r="T28" s="314"/>
      <c r="U28" s="78" t="str">
        <f>IFERROR(VLOOKUP(S28,VLookup!$I$22:$J$33,2,FALSE),"")</f>
        <v/>
      </c>
      <c r="V28" s="106"/>
    </row>
    <row r="29" spans="2:38" x14ac:dyDescent="0.25">
      <c r="B29" s="100"/>
      <c r="C29" s="13"/>
      <c r="D29" s="106"/>
      <c r="E29" s="1"/>
      <c r="F29" s="105"/>
      <c r="G29" s="245"/>
      <c r="H29" s="245"/>
      <c r="I29" s="78" t="str">
        <f>IFERROR(VLOOKUP(G29,VLookup!$I$7:$J$17,2,FALSE),"")</f>
        <v/>
      </c>
      <c r="J29" s="106"/>
      <c r="K29" s="59"/>
      <c r="L29" s="105"/>
      <c r="M29" s="313"/>
      <c r="N29" s="314"/>
      <c r="O29" s="78" t="str">
        <f>IFERROR(VLOOKUP(M29,VLookup!$I$7:$J$17,2,FALSE),"")</f>
        <v/>
      </c>
      <c r="P29" s="106"/>
      <c r="Q29" s="1"/>
      <c r="R29" s="105"/>
      <c r="S29" s="313"/>
      <c r="T29" s="314"/>
      <c r="U29" s="78" t="str">
        <f>IFERROR(VLOOKUP(S29,VLookup!$I$22:$J$33,2,FALSE),"")</f>
        <v/>
      </c>
      <c r="V29" s="106"/>
    </row>
    <row r="30" spans="2:38" x14ac:dyDescent="0.25">
      <c r="B30" s="100"/>
      <c r="C30" s="13"/>
      <c r="D30" s="106"/>
      <c r="E30" s="1"/>
      <c r="F30" s="105"/>
      <c r="G30" s="245"/>
      <c r="H30" s="245"/>
      <c r="I30" s="78" t="str">
        <f>IFERROR(VLOOKUP(G30,VLookup!$I$7:$J$17,2,FALSE),"")</f>
        <v/>
      </c>
      <c r="J30" s="106"/>
      <c r="K30" s="59"/>
      <c r="L30" s="105"/>
      <c r="M30" s="313"/>
      <c r="N30" s="314"/>
      <c r="O30" s="78" t="str">
        <f>IFERROR(VLOOKUP(M30,VLookup!$I$7:$J$17,2,FALSE),"")</f>
        <v/>
      </c>
      <c r="P30" s="106"/>
      <c r="Q30" s="1"/>
      <c r="R30" s="105"/>
      <c r="S30" s="313"/>
      <c r="T30" s="314"/>
      <c r="U30" s="78" t="str">
        <f>IFERROR(VLOOKUP(S30,VLookup!$I$22:$J$33,2,FALSE),"")</f>
        <v/>
      </c>
      <c r="V30" s="106"/>
    </row>
    <row r="31" spans="2:38" x14ac:dyDescent="0.25">
      <c r="B31" s="100"/>
      <c r="C31" s="13"/>
      <c r="D31" s="106"/>
      <c r="E31" s="1"/>
      <c r="F31" s="105"/>
      <c r="G31" s="245"/>
      <c r="H31" s="245"/>
      <c r="I31" s="78" t="str">
        <f>IFERROR(VLOOKUP(G31,VLookup!$I$7:$J$17,2,FALSE),"")</f>
        <v/>
      </c>
      <c r="J31" s="106"/>
      <c r="K31" s="59"/>
      <c r="L31" s="105"/>
      <c r="M31" s="313"/>
      <c r="N31" s="314"/>
      <c r="O31" s="78" t="str">
        <f>IFERROR(VLOOKUP(M31,VLookup!$I$7:$J$17,2,FALSE),"")</f>
        <v/>
      </c>
      <c r="P31" s="106"/>
      <c r="Q31" s="1"/>
      <c r="R31" s="105"/>
      <c r="S31" s="313"/>
      <c r="T31" s="314"/>
      <c r="U31" s="78" t="str">
        <f>IFERROR(VLOOKUP(S31,VLookup!$I$22:$J$33,2,FALSE),"")</f>
        <v/>
      </c>
      <c r="V31" s="106"/>
    </row>
    <row r="32" spans="2:38" x14ac:dyDescent="0.25">
      <c r="B32" s="100"/>
      <c r="C32" s="13"/>
      <c r="D32" s="106"/>
      <c r="E32" s="1"/>
      <c r="F32" s="105"/>
      <c r="G32" s="245"/>
      <c r="H32" s="245"/>
      <c r="I32" s="78" t="str">
        <f>IFERROR(VLOOKUP(G32,VLookup!$I$7:$J$17,2,FALSE),"")</f>
        <v/>
      </c>
      <c r="J32" s="106"/>
      <c r="K32" s="59"/>
      <c r="L32" s="105"/>
      <c r="M32" s="313"/>
      <c r="N32" s="314"/>
      <c r="O32" s="78" t="str">
        <f>IFERROR(VLOOKUP(M32,VLookup!$I$7:$J$17,2,FALSE),"")</f>
        <v/>
      </c>
      <c r="P32" s="106"/>
      <c r="Q32" s="1"/>
      <c r="R32" s="105"/>
      <c r="S32" s="313"/>
      <c r="T32" s="314"/>
      <c r="U32" s="78" t="str">
        <f>IFERROR(VLOOKUP(S32,VLookup!$I$22:$J$33,2,FALSE),"")</f>
        <v/>
      </c>
      <c r="V32" s="106"/>
    </row>
    <row r="33" spans="2:22" x14ac:dyDescent="0.25">
      <c r="B33" s="100"/>
      <c r="C33" s="13"/>
      <c r="D33" s="106"/>
      <c r="E33" s="1"/>
      <c r="F33" s="105"/>
      <c r="G33" s="245"/>
      <c r="H33" s="245"/>
      <c r="I33" s="78" t="str">
        <f>IFERROR(VLOOKUP(G33,VLookup!$I$7:$J$17,2,FALSE),"")</f>
        <v/>
      </c>
      <c r="J33" s="106"/>
      <c r="K33" s="59"/>
      <c r="L33" s="105"/>
      <c r="M33" s="313"/>
      <c r="N33" s="314"/>
      <c r="O33" s="78" t="str">
        <f>IFERROR(VLOOKUP(M33,VLookup!$I$7:$J$17,2,FALSE),"")</f>
        <v/>
      </c>
      <c r="P33" s="106"/>
      <c r="Q33" s="1"/>
      <c r="R33" s="105"/>
      <c r="S33" s="313"/>
      <c r="T33" s="314"/>
      <c r="U33" s="78" t="str">
        <f>IFERROR(VLOOKUP(S33,VLookup!$I$22:$J$33,2,FALSE),"")</f>
        <v/>
      </c>
      <c r="V33" s="106"/>
    </row>
    <row r="34" spans="2:22" x14ac:dyDescent="0.25">
      <c r="B34" s="100"/>
      <c r="C34" s="13"/>
      <c r="D34" s="106"/>
      <c r="E34" s="1"/>
      <c r="F34" s="105"/>
      <c r="G34" s="245"/>
      <c r="H34" s="245"/>
      <c r="I34" s="78" t="str">
        <f>IFERROR(VLOOKUP(G34,VLookup!$I$7:$J$17,2,FALSE),"")</f>
        <v/>
      </c>
      <c r="J34" s="106"/>
      <c r="K34" s="59"/>
      <c r="L34" s="105"/>
      <c r="M34" s="313"/>
      <c r="N34" s="314"/>
      <c r="O34" s="78" t="str">
        <f>IFERROR(VLOOKUP(M34,VLookup!$I$7:$J$17,2,FALSE),"")</f>
        <v/>
      </c>
      <c r="P34" s="106"/>
      <c r="Q34" s="1"/>
      <c r="R34" s="105"/>
      <c r="S34" s="313"/>
      <c r="T34" s="314"/>
      <c r="U34" s="78" t="str">
        <f>IFERROR(VLOOKUP(S34,VLookup!$I$22:$J$33,2,FALSE),"")</f>
        <v/>
      </c>
      <c r="V34" s="106"/>
    </row>
    <row r="35" spans="2:22" x14ac:dyDescent="0.25">
      <c r="B35" s="100"/>
      <c r="C35" s="13"/>
      <c r="D35" s="106"/>
      <c r="E35" s="1"/>
      <c r="F35" s="105"/>
      <c r="G35" s="245"/>
      <c r="H35" s="245"/>
      <c r="I35" s="78" t="str">
        <f>IFERROR(VLOOKUP(G35,VLookup!$I$7:$J$17,2,FALSE),"")</f>
        <v/>
      </c>
      <c r="J35" s="106"/>
      <c r="K35" s="59"/>
      <c r="L35" s="105"/>
      <c r="M35" s="313"/>
      <c r="N35" s="314"/>
      <c r="O35" s="215" t="str">
        <f>IFERROR(VLOOKUP(M35,VLookup!$I$7:$J$17,2,FALSE),"")</f>
        <v/>
      </c>
      <c r="P35" s="106"/>
      <c r="Q35" s="1"/>
      <c r="R35" s="105"/>
      <c r="S35" s="313"/>
      <c r="T35" s="314"/>
      <c r="U35" s="78" t="str">
        <f>IFERROR(VLOOKUP(S35,VLookup!$I$22:$J$33,2,FALSE),"")</f>
        <v/>
      </c>
      <c r="V35" s="106"/>
    </row>
    <row r="36" spans="2:22" x14ac:dyDescent="0.25">
      <c r="B36" s="100"/>
      <c r="C36" s="13"/>
      <c r="D36" s="106"/>
      <c r="E36" s="1"/>
      <c r="F36" s="105"/>
      <c r="G36" s="313"/>
      <c r="H36" s="314"/>
      <c r="I36" s="78" t="str">
        <f>IFERROR(VLOOKUP(G36,VLookup!$I$7:$J$17,2,FALSE),"")</f>
        <v/>
      </c>
      <c r="J36" s="106"/>
      <c r="K36" s="59"/>
      <c r="L36" s="105"/>
      <c r="M36" s="313"/>
      <c r="N36" s="314"/>
      <c r="O36" s="78" t="str">
        <f>IFERROR(VLOOKUP(M36,VLookup!$I$7:$J$17,2,FALSE),"")</f>
        <v/>
      </c>
      <c r="P36" s="106"/>
      <c r="Q36" s="1"/>
      <c r="R36" s="105"/>
      <c r="S36" s="313"/>
      <c r="T36" s="314"/>
      <c r="U36" s="78" t="str">
        <f>IFERROR(VLOOKUP(S36,VLookup!$I$22:$J$33,2,FALSE),"")</f>
        <v/>
      </c>
      <c r="V36" s="106"/>
    </row>
    <row r="37" spans="2:22" x14ac:dyDescent="0.25">
      <c r="B37" s="100"/>
      <c r="C37" s="13"/>
      <c r="D37" s="106"/>
      <c r="E37" s="1"/>
      <c r="F37" s="105"/>
      <c r="G37" s="313"/>
      <c r="H37" s="314"/>
      <c r="I37" s="78" t="str">
        <f>IFERROR(VLOOKUP(G37,VLookup!$I$7:$J$17,2,FALSE),"")</f>
        <v/>
      </c>
      <c r="J37" s="106"/>
      <c r="K37" s="59"/>
      <c r="L37" s="105"/>
      <c r="M37" s="313"/>
      <c r="N37" s="314"/>
      <c r="O37" s="78" t="str">
        <f>IFERROR(VLOOKUP(M37,VLookup!$I$7:$J$17,2,FALSE),"")</f>
        <v/>
      </c>
      <c r="P37" s="106"/>
      <c r="Q37" s="1"/>
      <c r="R37" s="105"/>
      <c r="S37" s="313"/>
      <c r="T37" s="314"/>
      <c r="U37" s="78" t="str">
        <f>IFERROR(VLOOKUP(S37,VLookup!$I$22:$J$33,2,FALSE),"")</f>
        <v/>
      </c>
      <c r="V37" s="106"/>
    </row>
    <row r="38" spans="2:22" x14ac:dyDescent="0.25">
      <c r="B38" s="100"/>
      <c r="C38" s="13"/>
      <c r="D38" s="106"/>
      <c r="E38" s="1"/>
      <c r="F38" s="105"/>
      <c r="G38" s="313"/>
      <c r="H38" s="314"/>
      <c r="I38" s="78" t="str">
        <f>IFERROR(VLOOKUP(G38,VLookup!$I$7:$J$17,2,FALSE),"")</f>
        <v/>
      </c>
      <c r="J38" s="106"/>
      <c r="K38" s="59"/>
      <c r="L38" s="105"/>
      <c r="M38" s="313"/>
      <c r="N38" s="314"/>
      <c r="O38" s="78" t="str">
        <f>IFERROR(VLOOKUP(M38,VLookup!$I$7:$J$17,2,FALSE),"")</f>
        <v/>
      </c>
      <c r="P38" s="106"/>
      <c r="Q38" s="1"/>
      <c r="R38" s="105"/>
      <c r="S38" s="313"/>
      <c r="T38" s="314"/>
      <c r="U38" s="78" t="str">
        <f>IFERROR(VLOOKUP(S38,VLookup!$I$22:$J$33,2,FALSE),"")</f>
        <v/>
      </c>
      <c r="V38" s="106"/>
    </row>
    <row r="39" spans="2:22" x14ac:dyDescent="0.25">
      <c r="B39" s="100"/>
      <c r="C39" s="13"/>
      <c r="D39" s="106"/>
      <c r="E39" s="1"/>
      <c r="F39" s="105"/>
      <c r="G39" s="313"/>
      <c r="H39" s="314"/>
      <c r="I39" s="78" t="str">
        <f>IFERROR(VLOOKUP(G39,VLookup!$I$7:$J$17,2,FALSE),"")</f>
        <v/>
      </c>
      <c r="J39" s="106"/>
      <c r="K39" s="59"/>
      <c r="L39" s="105"/>
      <c r="M39" s="313"/>
      <c r="N39" s="314"/>
      <c r="O39" s="78" t="str">
        <f>IFERROR(VLOOKUP(M39,VLookup!$I$7:$J$17,2,FALSE),"")</f>
        <v/>
      </c>
      <c r="P39" s="106"/>
      <c r="Q39" s="1"/>
      <c r="R39" s="105"/>
      <c r="S39" s="313"/>
      <c r="T39" s="314"/>
      <c r="U39" s="78" t="str">
        <f>IFERROR(VLOOKUP(S39,VLookup!$I$22:$J$33,2,FALSE),"")</f>
        <v/>
      </c>
      <c r="V39" s="106"/>
    </row>
    <row r="40" spans="2:22" x14ac:dyDescent="0.25">
      <c r="B40" s="100"/>
      <c r="C40" s="13"/>
      <c r="D40" s="106"/>
      <c r="E40" s="1"/>
      <c r="F40" s="105"/>
      <c r="G40" s="313"/>
      <c r="H40" s="314"/>
      <c r="I40" s="78" t="str">
        <f>IFERROR(VLOOKUP(G40,VLookup!$I$7:$J$17,2,FALSE),"")</f>
        <v/>
      </c>
      <c r="J40" s="106"/>
      <c r="K40" s="59"/>
      <c r="L40" s="105"/>
      <c r="M40" s="313"/>
      <c r="N40" s="314"/>
      <c r="O40" s="78" t="str">
        <f>IFERROR(VLOOKUP(M40,VLookup!$I$7:$J$17,2,FALSE),"")</f>
        <v/>
      </c>
      <c r="P40" s="106"/>
      <c r="Q40" s="1"/>
      <c r="R40" s="105"/>
      <c r="S40" s="313"/>
      <c r="T40" s="314"/>
      <c r="U40" s="78" t="str">
        <f>IFERROR(VLOOKUP(S40,VLookup!$I$22:$J$33,2,FALSE),"")</f>
        <v/>
      </c>
      <c r="V40" s="106"/>
    </row>
    <row r="41" spans="2:22" x14ac:dyDescent="0.25">
      <c r="B41" s="100"/>
      <c r="C41" s="13"/>
      <c r="D41" s="106"/>
      <c r="E41" s="1"/>
      <c r="F41" s="105"/>
      <c r="G41" s="313"/>
      <c r="H41" s="314"/>
      <c r="I41" s="78" t="str">
        <f>IFERROR(VLOOKUP(G41,VLookup!$I$7:$J$17,2,FALSE),"")</f>
        <v/>
      </c>
      <c r="J41" s="106"/>
      <c r="K41" s="59"/>
      <c r="L41" s="105"/>
      <c r="M41" s="313"/>
      <c r="N41" s="314"/>
      <c r="O41" s="78" t="str">
        <f>IFERROR(VLOOKUP(M41,VLookup!$I$7:$J$17,2,FALSE),"")</f>
        <v/>
      </c>
      <c r="P41" s="106"/>
      <c r="Q41" s="1"/>
      <c r="R41" s="105"/>
      <c r="S41" s="313"/>
      <c r="T41" s="314"/>
      <c r="U41" s="78" t="str">
        <f>IFERROR(VLOOKUP(S41,VLookup!$I$22:$J$33,2,FALSE),"")</f>
        <v/>
      </c>
      <c r="V41" s="106"/>
    </row>
    <row r="42" spans="2:22" x14ac:dyDescent="0.25">
      <c r="B42" s="100"/>
      <c r="C42" s="13"/>
      <c r="D42" s="106"/>
      <c r="E42" s="1"/>
      <c r="F42" s="105"/>
      <c r="G42" s="313"/>
      <c r="H42" s="314"/>
      <c r="I42" s="78" t="str">
        <f>IFERROR(VLOOKUP(G42,VLookup!$I$7:$J$17,2,FALSE),"")</f>
        <v/>
      </c>
      <c r="J42" s="106"/>
      <c r="K42" s="59"/>
      <c r="L42" s="105"/>
      <c r="M42" s="313"/>
      <c r="N42" s="314"/>
      <c r="O42" s="78" t="str">
        <f>IFERROR(VLOOKUP(M42,VLookup!$I$7:$J$17,2,FALSE),"")</f>
        <v/>
      </c>
      <c r="P42" s="106"/>
      <c r="Q42" s="1"/>
      <c r="R42" s="105"/>
      <c r="S42" s="313"/>
      <c r="T42" s="314"/>
      <c r="U42" s="78" t="str">
        <f>IFERROR(VLOOKUP(S42,VLookup!$I$22:$J$33,2,FALSE),"")</f>
        <v/>
      </c>
      <c r="V42" s="106"/>
    </row>
    <row r="43" spans="2:22" x14ac:dyDescent="0.25">
      <c r="B43" s="100"/>
      <c r="C43" s="13"/>
      <c r="D43" s="106"/>
      <c r="E43" s="1"/>
      <c r="F43" s="105"/>
      <c r="G43" s="313"/>
      <c r="H43" s="314"/>
      <c r="I43" s="78" t="str">
        <f>IFERROR(VLOOKUP(G43,VLookup!$I$7:$J$17,2,FALSE),"")</f>
        <v/>
      </c>
      <c r="J43" s="106"/>
      <c r="K43" s="59"/>
      <c r="L43" s="105"/>
      <c r="M43" s="313"/>
      <c r="N43" s="314"/>
      <c r="O43" s="78" t="str">
        <f>IFERROR(VLOOKUP(M43,VLookup!$I$7:$J$17,2,FALSE),"")</f>
        <v/>
      </c>
      <c r="P43" s="106"/>
      <c r="Q43" s="1"/>
      <c r="R43" s="105"/>
      <c r="S43" s="313"/>
      <c r="T43" s="314"/>
      <c r="U43" s="78" t="str">
        <f>IFERROR(VLOOKUP(S43,VLookup!$I$22:$J$33,2,FALSE),"")</f>
        <v/>
      </c>
      <c r="V43" s="106"/>
    </row>
    <row r="44" spans="2:22" x14ac:dyDescent="0.25">
      <c r="B44" s="100"/>
      <c r="C44" s="13"/>
      <c r="D44" s="106"/>
      <c r="E44" s="1"/>
      <c r="F44" s="105"/>
      <c r="G44" s="313"/>
      <c r="H44" s="314"/>
      <c r="I44" s="78" t="str">
        <f>IFERROR(VLOOKUP(G44,VLookup!$I$7:$J$17,2,FALSE),"")</f>
        <v/>
      </c>
      <c r="J44" s="106"/>
      <c r="K44" s="59"/>
      <c r="L44" s="105"/>
      <c r="M44" s="313"/>
      <c r="N44" s="314"/>
      <c r="O44" s="78" t="str">
        <f>IFERROR(VLOOKUP(M44,VLookup!$I$7:$J$17,2,FALSE),"")</f>
        <v/>
      </c>
      <c r="P44" s="106"/>
      <c r="Q44" s="1"/>
      <c r="R44" s="105"/>
      <c r="S44" s="313"/>
      <c r="T44" s="314"/>
      <c r="U44" s="78" t="str">
        <f>IFERROR(VLOOKUP(S44,VLookup!$I$22:$J$33,2,FALSE),"")</f>
        <v/>
      </c>
      <c r="V44" s="106"/>
    </row>
    <row r="45" spans="2:22" x14ac:dyDescent="0.25">
      <c r="B45" s="100"/>
      <c r="C45" s="13"/>
      <c r="D45" s="106"/>
      <c r="E45" s="1"/>
      <c r="F45" s="105"/>
      <c r="G45" s="313"/>
      <c r="H45" s="314"/>
      <c r="I45" s="78" t="str">
        <f>IFERROR(VLOOKUP(G45,VLookup!$I$7:$J$17,2,FALSE),"")</f>
        <v/>
      </c>
      <c r="J45" s="106"/>
      <c r="K45" s="59"/>
      <c r="L45" s="105"/>
      <c r="M45" s="313"/>
      <c r="N45" s="314"/>
      <c r="O45" s="78" t="str">
        <f>IFERROR(VLOOKUP(M45,VLookup!$I$7:$J$17,2,FALSE),"")</f>
        <v/>
      </c>
      <c r="P45" s="106"/>
      <c r="Q45" s="1"/>
      <c r="R45" s="105"/>
      <c r="S45" s="313"/>
      <c r="T45" s="314"/>
      <c r="U45" s="78" t="str">
        <f>IFERROR(VLOOKUP(S45,VLookup!$I$22:$J$33,2,FALSE),"")</f>
        <v/>
      </c>
      <c r="V45" s="106"/>
    </row>
    <row r="46" spans="2:22" ht="16.2" customHeight="1" x14ac:dyDescent="0.25">
      <c r="B46" s="100"/>
      <c r="C46" s="13"/>
      <c r="D46" s="106"/>
      <c r="E46" s="1"/>
      <c r="F46" s="105"/>
      <c r="G46" s="313"/>
      <c r="H46" s="314"/>
      <c r="I46" s="78" t="str">
        <f>IFERROR(VLOOKUP(G46,VLookup!$I$7:$J$17,2,FALSE),"")</f>
        <v/>
      </c>
      <c r="J46" s="106"/>
      <c r="K46" s="59"/>
      <c r="L46" s="105"/>
      <c r="M46" s="313"/>
      <c r="N46" s="314"/>
      <c r="O46" s="78" t="str">
        <f>IFERROR(VLOOKUP(M46,VLookup!$I$7:$J$17,2,FALSE),"")</f>
        <v/>
      </c>
      <c r="P46" s="106"/>
      <c r="Q46" s="1"/>
      <c r="R46" s="105"/>
      <c r="S46" s="313"/>
      <c r="T46" s="314"/>
      <c r="U46" s="78" t="str">
        <f>IFERROR(VLOOKUP(S46,VLookup!$I$22:$J$33,2,FALSE),"")</f>
        <v/>
      </c>
      <c r="V46" s="106"/>
    </row>
    <row r="47" spans="2:22" ht="16.2" customHeight="1" x14ac:dyDescent="0.25">
      <c r="B47" s="100"/>
      <c r="C47" s="13"/>
      <c r="D47" s="106"/>
      <c r="E47" s="1"/>
      <c r="F47" s="105"/>
      <c r="G47" s="313"/>
      <c r="H47" s="314"/>
      <c r="I47" s="78" t="str">
        <f>IFERROR(VLOOKUP(G47,VLookup!$I$7:$J$17,2,FALSE),"")</f>
        <v/>
      </c>
      <c r="J47" s="106"/>
      <c r="K47" s="59"/>
      <c r="L47" s="105"/>
      <c r="M47" s="313"/>
      <c r="N47" s="314"/>
      <c r="O47" s="78" t="str">
        <f>IFERROR(VLOOKUP(M47,VLookup!$I$7:$J$17,2,FALSE),"")</f>
        <v/>
      </c>
      <c r="P47" s="106"/>
      <c r="Q47" s="1"/>
      <c r="R47" s="105"/>
      <c r="S47" s="313"/>
      <c r="T47" s="314"/>
      <c r="U47" s="78" t="str">
        <f>IFERROR(VLOOKUP(S47,VLookup!$I$22:$J$33,2,FALSE),"")</f>
        <v/>
      </c>
      <c r="V47" s="106"/>
    </row>
    <row r="48" spans="2:22" ht="16.2" customHeight="1" x14ac:dyDescent="0.25">
      <c r="B48" s="100"/>
      <c r="C48" s="13"/>
      <c r="D48" s="106"/>
      <c r="E48" s="1"/>
      <c r="F48" s="105"/>
      <c r="G48" s="313"/>
      <c r="H48" s="314"/>
      <c r="I48" s="78" t="str">
        <f>IFERROR(VLOOKUP(G48,VLookup!$I$7:$J$17,2,FALSE),"")</f>
        <v/>
      </c>
      <c r="J48" s="106"/>
      <c r="K48" s="59"/>
      <c r="L48" s="105"/>
      <c r="M48" s="313"/>
      <c r="N48" s="314"/>
      <c r="O48" s="78" t="str">
        <f>IFERROR(VLOOKUP(M48,VLookup!$I$7:$J$17,2,FALSE),"")</f>
        <v/>
      </c>
      <c r="P48" s="106"/>
      <c r="Q48" s="1"/>
      <c r="R48" s="105"/>
      <c r="S48" s="313"/>
      <c r="T48" s="314"/>
      <c r="U48" s="78" t="str">
        <f>IFERROR(VLOOKUP(S48,VLookup!$I$22:$J$33,2,FALSE),"")</f>
        <v/>
      </c>
      <c r="V48" s="106"/>
    </row>
    <row r="49" spans="2:22" ht="16.2" customHeight="1" x14ac:dyDescent="0.25">
      <c r="B49" s="100"/>
      <c r="C49" s="13"/>
      <c r="D49" s="106"/>
      <c r="E49" s="1"/>
      <c r="F49" s="105"/>
      <c r="G49" s="313"/>
      <c r="H49" s="314"/>
      <c r="I49" s="78" t="str">
        <f>IFERROR(VLOOKUP(G49,VLookup!$I$7:$J$17,2,FALSE),"")</f>
        <v/>
      </c>
      <c r="J49" s="106"/>
      <c r="K49" s="59"/>
      <c r="L49" s="105"/>
      <c r="M49" s="313"/>
      <c r="N49" s="314"/>
      <c r="O49" s="78" t="str">
        <f>IFERROR(VLOOKUP(M49,VLookup!$I$7:$J$17,2,FALSE),"")</f>
        <v/>
      </c>
      <c r="P49" s="106"/>
      <c r="Q49" s="1"/>
      <c r="R49" s="105"/>
      <c r="S49" s="313"/>
      <c r="T49" s="314"/>
      <c r="U49" s="78" t="str">
        <f>IFERROR(VLOOKUP(S49,VLookup!$I$22:$J$33,2,FALSE),"")</f>
        <v/>
      </c>
      <c r="V49" s="106"/>
    </row>
    <row r="50" spans="2:22" x14ac:dyDescent="0.25">
      <c r="B50" s="100"/>
      <c r="C50" s="13"/>
      <c r="D50" s="106"/>
      <c r="E50" s="1"/>
      <c r="F50" s="105"/>
      <c r="G50" s="313"/>
      <c r="H50" s="314"/>
      <c r="I50" s="78" t="str">
        <f>IFERROR(VLOOKUP(G50,VLookup!$I$7:$J$17,2,FALSE),"")</f>
        <v/>
      </c>
      <c r="J50" s="106"/>
      <c r="K50" s="59"/>
      <c r="L50" s="105"/>
      <c r="M50" s="313"/>
      <c r="N50" s="314"/>
      <c r="O50" s="78" t="str">
        <f>IFERROR(VLOOKUP(M50,VLookup!$I$7:$J$17,2,FALSE),"")</f>
        <v/>
      </c>
      <c r="P50" s="106"/>
      <c r="Q50" s="1"/>
      <c r="R50" s="105"/>
      <c r="S50" s="313"/>
      <c r="T50" s="314"/>
      <c r="U50" s="78" t="str">
        <f>IFERROR(VLOOKUP(S50,VLookup!$I$22:$J$33,2,FALSE),"")</f>
        <v/>
      </c>
      <c r="V50" s="106"/>
    </row>
    <row r="51" spans="2:22" x14ac:dyDescent="0.25">
      <c r="B51" s="100"/>
      <c r="C51" s="13"/>
      <c r="D51" s="106"/>
      <c r="E51" s="1"/>
      <c r="F51" s="107"/>
      <c r="G51" s="313"/>
      <c r="H51" s="314"/>
      <c r="I51" s="78" t="str">
        <f>IFERROR(VLOOKUP(G51,VLookup!$I$7:$J$17,2,FALSE),"")</f>
        <v/>
      </c>
      <c r="J51" s="106"/>
      <c r="K51" s="59"/>
      <c r="L51" s="105"/>
      <c r="M51" s="313"/>
      <c r="N51" s="314"/>
      <c r="O51" s="78" t="str">
        <f>IFERROR(VLOOKUP(M51,VLookup!$I$7:$J$17,2,FALSE),"")</f>
        <v/>
      </c>
      <c r="P51" s="106"/>
      <c r="Q51" s="1"/>
      <c r="R51" s="105"/>
      <c r="S51" s="313"/>
      <c r="T51" s="314"/>
      <c r="U51" s="78" t="str">
        <f>IFERROR(VLOOKUP(S51,VLookup!$I$22:$J$33,2,FALSE),"")</f>
        <v/>
      </c>
      <c r="V51" s="106"/>
    </row>
    <row r="52" spans="2:22" x14ac:dyDescent="0.25">
      <c r="B52" s="100"/>
      <c r="C52" s="13"/>
      <c r="D52" s="106"/>
      <c r="E52" s="1"/>
      <c r="F52" s="107"/>
      <c r="G52" s="313"/>
      <c r="H52" s="314"/>
      <c r="I52" s="78" t="str">
        <f>IFERROR(VLOOKUP(G52,VLookup!$I$7:$J$17,2,FALSE),"")</f>
        <v/>
      </c>
      <c r="J52" s="106"/>
      <c r="K52" s="59"/>
      <c r="L52" s="107"/>
      <c r="M52" s="313"/>
      <c r="N52" s="314"/>
      <c r="O52" s="78" t="str">
        <f>IFERROR(VLOOKUP(M52,VLookup!$I$7:$J$17,2,FALSE),"")</f>
        <v/>
      </c>
      <c r="P52" s="106"/>
      <c r="Q52" s="1"/>
      <c r="R52" s="107"/>
      <c r="S52" s="313"/>
      <c r="T52" s="314"/>
      <c r="U52" s="78" t="str">
        <f>IFERROR(VLOOKUP(S52,VLookup!$I$22:$J$33,2,FALSE),"")</f>
        <v/>
      </c>
      <c r="V52" s="106"/>
    </row>
    <row r="53" spans="2:22" x14ac:dyDescent="0.25">
      <c r="B53" s="100"/>
      <c r="C53" s="13"/>
      <c r="D53" s="106"/>
      <c r="E53" s="1"/>
      <c r="F53" s="107"/>
      <c r="G53" s="313"/>
      <c r="H53" s="314"/>
      <c r="I53" s="78" t="str">
        <f>IFERROR(VLOOKUP(G53,VLookup!$I$7:$J$17,2,FALSE),"")</f>
        <v/>
      </c>
      <c r="J53" s="106"/>
      <c r="K53" s="59"/>
      <c r="L53" s="107"/>
      <c r="M53" s="313"/>
      <c r="N53" s="314"/>
      <c r="O53" s="78" t="str">
        <f>IFERROR(VLOOKUP(M53,VLookup!$I$7:$J$17,2,FALSE),"")</f>
        <v/>
      </c>
      <c r="P53" s="106"/>
      <c r="Q53" s="1"/>
      <c r="R53" s="107"/>
      <c r="S53" s="313"/>
      <c r="T53" s="314"/>
      <c r="U53" s="78" t="str">
        <f>IFERROR(VLOOKUP(S53,VLookup!$I$22:$J$33,2,FALSE),"")</f>
        <v/>
      </c>
      <c r="V53" s="106"/>
    </row>
    <row r="54" spans="2:22" x14ac:dyDescent="0.25">
      <c r="B54" s="100"/>
      <c r="C54" s="13"/>
      <c r="D54" s="106"/>
      <c r="E54" s="1"/>
      <c r="F54" s="107"/>
      <c r="G54" s="313"/>
      <c r="H54" s="314"/>
      <c r="I54" s="78" t="str">
        <f>IFERROR(VLOOKUP(G54,VLookup!$I$7:$J$17,2,FALSE),"")</f>
        <v/>
      </c>
      <c r="J54" s="106"/>
      <c r="K54" s="59"/>
      <c r="L54" s="107"/>
      <c r="M54" s="313"/>
      <c r="N54" s="314"/>
      <c r="O54" s="78" t="str">
        <f>IFERROR(VLOOKUP(M54,VLookup!$I$7:$J$17,2,FALSE),"")</f>
        <v/>
      </c>
      <c r="P54" s="106"/>
      <c r="Q54" s="1"/>
      <c r="R54" s="107"/>
      <c r="S54" s="313"/>
      <c r="T54" s="314"/>
      <c r="U54" s="78" t="str">
        <f>IFERROR(VLOOKUP(S54,VLookup!$I$22:$J$33,2,FALSE),"")</f>
        <v/>
      </c>
      <c r="V54" s="106"/>
    </row>
    <row r="55" spans="2:22" ht="14.4" thickBot="1" x14ac:dyDescent="0.3">
      <c r="B55" s="100"/>
      <c r="C55" s="205"/>
      <c r="D55" s="214"/>
      <c r="E55" s="1"/>
      <c r="F55" s="107"/>
      <c r="G55" s="313"/>
      <c r="H55" s="314"/>
      <c r="I55" s="78" t="str">
        <f>IFERROR(VLOOKUP(G55,VLookup!$I$7:$J$17,2,FALSE),"")</f>
        <v/>
      </c>
      <c r="J55" s="106"/>
      <c r="K55" s="59"/>
      <c r="L55" s="107"/>
      <c r="M55" s="313"/>
      <c r="N55" s="314"/>
      <c r="O55" s="78" t="str">
        <f>IFERROR(VLOOKUP(M55,VLookup!$I$7:$J$17,2,FALSE),"")</f>
        <v/>
      </c>
      <c r="P55" s="106"/>
      <c r="Q55" s="1"/>
      <c r="R55" s="107"/>
      <c r="S55" s="313"/>
      <c r="T55" s="314"/>
      <c r="U55" s="78" t="str">
        <f>IFERROR(VLOOKUP(S55,VLookup!$I$22:$J$33,2,FALSE),"")</f>
        <v/>
      </c>
      <c r="V55" s="106"/>
    </row>
    <row r="56" spans="2:22" ht="14.4" thickBot="1" x14ac:dyDescent="0.3">
      <c r="B56" s="350"/>
      <c r="C56" s="206" t="s">
        <v>122</v>
      </c>
      <c r="D56" s="207">
        <f>SUM(D28:D55)</f>
        <v>0</v>
      </c>
      <c r="F56" s="107"/>
      <c r="G56" s="313"/>
      <c r="H56" s="314"/>
      <c r="I56" s="78" t="str">
        <f>IFERROR(VLOOKUP(G56,VLookup!$I$7:$J$17,2,FALSE),"")</f>
        <v/>
      </c>
      <c r="J56" s="106"/>
      <c r="L56" s="107"/>
      <c r="M56" s="313"/>
      <c r="N56" s="314"/>
      <c r="O56" s="78" t="str">
        <f>IFERROR(VLOOKUP(M56,VLookup!$I$7:$J$17,2,FALSE),"")</f>
        <v/>
      </c>
      <c r="P56" s="106"/>
      <c r="Q56" s="7"/>
      <c r="R56" s="107"/>
      <c r="S56" s="313"/>
      <c r="T56" s="314"/>
      <c r="U56" s="78" t="str">
        <f>IFERROR(VLOOKUP(S56,VLookup!$I$22:$J$33,2,FALSE),"")</f>
        <v/>
      </c>
      <c r="V56" s="106"/>
    </row>
    <row r="57" spans="2:22" x14ac:dyDescent="0.25">
      <c r="B57" s="351"/>
      <c r="C57" s="208" t="s">
        <v>91</v>
      </c>
      <c r="D57" s="101">
        <f>SUM(J57+P57+V57)</f>
        <v>0</v>
      </c>
      <c r="F57" s="361" t="str">
        <f>IF(D56=D57,"QA/QC Pass", "QA/QC Fail")</f>
        <v>QA/QC Pass</v>
      </c>
      <c r="G57" s="360"/>
      <c r="H57" s="360"/>
      <c r="I57" s="210" t="s">
        <v>3</v>
      </c>
      <c r="J57" s="192">
        <f>SUM(J28:J55)</f>
        <v>0</v>
      </c>
      <c r="K57" s="7"/>
      <c r="L57" s="351"/>
      <c r="M57" s="277"/>
      <c r="N57" s="277"/>
      <c r="O57" s="210" t="s">
        <v>3</v>
      </c>
      <c r="P57" s="192">
        <f>SUM(P28:P55)</f>
        <v>0</v>
      </c>
      <c r="Q57" s="19"/>
      <c r="R57" s="353"/>
      <c r="S57" s="354"/>
      <c r="T57" s="355"/>
      <c r="U57" s="85" t="s">
        <v>3</v>
      </c>
      <c r="V57" s="108">
        <f>SUM(V28:V55)</f>
        <v>0</v>
      </c>
    </row>
    <row r="58" spans="2:22" ht="14.4" thickBot="1" x14ac:dyDescent="0.3">
      <c r="B58" s="351"/>
      <c r="C58" s="208" t="s">
        <v>84</v>
      </c>
      <c r="D58" s="101">
        <f>V57</f>
        <v>0</v>
      </c>
      <c r="F58" s="362"/>
      <c r="G58" s="236"/>
      <c r="H58" s="236"/>
      <c r="I58" s="87" t="s">
        <v>87</v>
      </c>
      <c r="J58" s="111" t="e">
        <f>J57/D56</f>
        <v>#DIV/0!</v>
      </c>
      <c r="L58" s="352"/>
      <c r="M58" s="359"/>
      <c r="N58" s="359"/>
      <c r="O58" s="87" t="s">
        <v>45</v>
      </c>
      <c r="P58" s="111" t="e">
        <f>P57/D56</f>
        <v>#DIV/0!</v>
      </c>
      <c r="Q58" s="19"/>
      <c r="R58" s="356"/>
      <c r="S58" s="357"/>
      <c r="T58" s="358"/>
      <c r="U58" s="110" t="s">
        <v>45</v>
      </c>
      <c r="V58" s="111" t="e">
        <f>V57/D56</f>
        <v>#DIV/0!</v>
      </c>
    </row>
    <row r="59" spans="2:22" ht="14.4" thickBot="1" x14ac:dyDescent="0.3">
      <c r="B59" s="352"/>
      <c r="C59" s="90" t="s">
        <v>92</v>
      </c>
      <c r="D59" s="102">
        <f>D56-D58</f>
        <v>0</v>
      </c>
      <c r="G59" s="7"/>
      <c r="I59" s="21"/>
      <c r="J59" s="19"/>
      <c r="L59" s="53"/>
    </row>
    <row r="60" spans="2:22" ht="14.4" thickBot="1" x14ac:dyDescent="0.3">
      <c r="C60" s="96"/>
      <c r="D60" s="97"/>
      <c r="G60" s="7"/>
      <c r="N60" s="2" t="s">
        <v>81</v>
      </c>
      <c r="P60" s="2" t="s">
        <v>81</v>
      </c>
      <c r="Q60" s="65"/>
    </row>
    <row r="61" spans="2:22" ht="14.4" thickBot="1" x14ac:dyDescent="0.3">
      <c r="I61" s="315" t="s">
        <v>102</v>
      </c>
      <c r="J61" s="316"/>
      <c r="K61" s="316"/>
      <c r="L61" s="317"/>
      <c r="R61" s="53"/>
      <c r="S61" s="53"/>
      <c r="T61" s="53"/>
      <c r="U61" s="21"/>
      <c r="V61" s="19"/>
    </row>
    <row r="62" spans="2:22" x14ac:dyDescent="0.25">
      <c r="B62" s="178" t="s">
        <v>13</v>
      </c>
      <c r="C62" s="179" t="s">
        <v>2</v>
      </c>
      <c r="D62" s="180" t="s">
        <v>0</v>
      </c>
      <c r="I62" s="116" t="s">
        <v>32</v>
      </c>
      <c r="J62" s="80" t="s">
        <v>49</v>
      </c>
      <c r="K62" s="278" t="s">
        <v>1</v>
      </c>
      <c r="L62" s="280"/>
      <c r="T62" s="53"/>
    </row>
    <row r="63" spans="2:22" x14ac:dyDescent="0.25">
      <c r="B63" s="88">
        <v>1</v>
      </c>
      <c r="C63" s="18"/>
      <c r="D63" s="167"/>
      <c r="I63" s="88" t="s">
        <v>20</v>
      </c>
      <c r="J63" s="78" t="s">
        <v>50</v>
      </c>
      <c r="K63" s="340" t="s">
        <v>30</v>
      </c>
      <c r="L63" s="341"/>
      <c r="S63" s="66"/>
    </row>
    <row r="64" spans="2:22" x14ac:dyDescent="0.25">
      <c r="B64" s="88">
        <v>2</v>
      </c>
      <c r="C64" s="18"/>
      <c r="D64" s="167"/>
      <c r="I64" s="88" t="s">
        <v>24</v>
      </c>
      <c r="J64" s="78" t="s">
        <v>54</v>
      </c>
      <c r="K64" s="340" t="s">
        <v>9</v>
      </c>
      <c r="L64" s="341"/>
      <c r="R64" s="25"/>
      <c r="S64" s="7"/>
      <c r="T64" s="7"/>
    </row>
    <row r="65" spans="2:12" x14ac:dyDescent="0.25">
      <c r="B65" s="88">
        <v>3</v>
      </c>
      <c r="C65" s="18"/>
      <c r="D65" s="168"/>
      <c r="I65" s="88" t="s">
        <v>93</v>
      </c>
      <c r="J65" s="78" t="s">
        <v>94</v>
      </c>
      <c r="K65" s="340" t="s">
        <v>95</v>
      </c>
      <c r="L65" s="341"/>
    </row>
    <row r="66" spans="2:12" x14ac:dyDescent="0.25">
      <c r="B66" s="88">
        <v>4</v>
      </c>
      <c r="C66" s="18"/>
      <c r="D66" s="168"/>
      <c r="I66" s="88" t="s">
        <v>25</v>
      </c>
      <c r="J66" s="78" t="s">
        <v>55</v>
      </c>
      <c r="K66" s="340" t="s">
        <v>26</v>
      </c>
      <c r="L66" s="341"/>
    </row>
    <row r="67" spans="2:12" x14ac:dyDescent="0.25">
      <c r="B67" s="88">
        <v>5</v>
      </c>
      <c r="C67" s="18"/>
      <c r="D67" s="168"/>
      <c r="I67" s="88" t="s">
        <v>21</v>
      </c>
      <c r="J67" s="78" t="s">
        <v>51</v>
      </c>
      <c r="K67" s="340" t="s">
        <v>31</v>
      </c>
      <c r="L67" s="341"/>
    </row>
    <row r="68" spans="2:12" x14ac:dyDescent="0.25">
      <c r="B68" s="88">
        <v>6</v>
      </c>
      <c r="C68" s="18"/>
      <c r="D68" s="168"/>
      <c r="I68" s="88" t="s">
        <v>28</v>
      </c>
      <c r="J68" s="78" t="s">
        <v>57</v>
      </c>
      <c r="K68" s="340" t="s">
        <v>10</v>
      </c>
      <c r="L68" s="341"/>
    </row>
    <row r="69" spans="2:12" ht="14.4" thickBot="1" x14ac:dyDescent="0.3">
      <c r="B69" s="93" t="s">
        <v>62</v>
      </c>
      <c r="C69" s="91">
        <f>SUM(C63:C68)</f>
        <v>0</v>
      </c>
      <c r="D69" s="92"/>
      <c r="I69" s="88" t="s">
        <v>29</v>
      </c>
      <c r="J69" s="78" t="s">
        <v>58</v>
      </c>
      <c r="K69" s="340" t="s">
        <v>11</v>
      </c>
      <c r="L69" s="341"/>
    </row>
    <row r="70" spans="2:12" x14ac:dyDescent="0.25">
      <c r="I70" s="88" t="s">
        <v>27</v>
      </c>
      <c r="J70" s="78" t="s">
        <v>56</v>
      </c>
      <c r="K70" s="340" t="s">
        <v>39</v>
      </c>
      <c r="L70" s="341"/>
    </row>
    <row r="71" spans="2:12" x14ac:dyDescent="0.25">
      <c r="I71" s="88" t="s">
        <v>22</v>
      </c>
      <c r="J71" s="78" t="s">
        <v>52</v>
      </c>
      <c r="K71" s="340" t="s">
        <v>15</v>
      </c>
      <c r="L71" s="341"/>
    </row>
    <row r="72" spans="2:12" ht="14.4" thickBot="1" x14ac:dyDescent="0.3">
      <c r="I72" s="88" t="s">
        <v>96</v>
      </c>
      <c r="J72" s="78" t="s">
        <v>97</v>
      </c>
      <c r="K72" s="340" t="s">
        <v>89</v>
      </c>
      <c r="L72" s="341"/>
    </row>
    <row r="73" spans="2:12" ht="14.4" thickBot="1" x14ac:dyDescent="0.3">
      <c r="B73" s="178" t="s">
        <v>13</v>
      </c>
      <c r="C73" s="179" t="s">
        <v>44</v>
      </c>
      <c r="D73" s="180" t="s">
        <v>0</v>
      </c>
      <c r="I73" s="94" t="s">
        <v>23</v>
      </c>
      <c r="J73" s="117" t="s">
        <v>53</v>
      </c>
      <c r="K73" s="331" t="s">
        <v>16</v>
      </c>
      <c r="L73" s="332"/>
    </row>
    <row r="74" spans="2:12" x14ac:dyDescent="0.25">
      <c r="B74" s="88">
        <v>1</v>
      </c>
      <c r="C74" s="18"/>
      <c r="D74" s="171"/>
    </row>
    <row r="75" spans="2:12" x14ac:dyDescent="0.25">
      <c r="B75" s="88">
        <v>2</v>
      </c>
      <c r="C75" s="18"/>
      <c r="D75" s="171"/>
    </row>
    <row r="76" spans="2:12" x14ac:dyDescent="0.25">
      <c r="B76" s="88"/>
      <c r="C76" s="18"/>
      <c r="D76" s="168"/>
    </row>
    <row r="77" spans="2:12" ht="14.4" thickBot="1" x14ac:dyDescent="0.3">
      <c r="B77" s="93" t="s">
        <v>62</v>
      </c>
      <c r="C77" s="91">
        <f>SUM(C74:C76)</f>
        <v>0</v>
      </c>
      <c r="D77" s="95"/>
    </row>
    <row r="80" spans="2:12" ht="14.4" thickBot="1" x14ac:dyDescent="0.3"/>
    <row r="81" spans="3:19" x14ac:dyDescent="0.25">
      <c r="C81" s="333" t="s">
        <v>63</v>
      </c>
      <c r="D81" s="334"/>
      <c r="E81" s="334"/>
      <c r="F81" s="335"/>
      <c r="I81" s="333" t="s">
        <v>151</v>
      </c>
      <c r="J81" s="334"/>
      <c r="K81" s="334"/>
      <c r="L81" s="334"/>
      <c r="M81" s="334"/>
      <c r="N81" s="334"/>
      <c r="O81" s="334"/>
      <c r="P81" s="334"/>
      <c r="Q81" s="334"/>
      <c r="R81" s="334"/>
      <c r="S81" s="335"/>
    </row>
    <row r="82" spans="3:19" x14ac:dyDescent="0.25">
      <c r="C82" s="336" t="s">
        <v>66</v>
      </c>
      <c r="D82" s="337"/>
      <c r="E82" s="337"/>
      <c r="F82" s="145">
        <f>D56-D58</f>
        <v>0</v>
      </c>
      <c r="I82" s="284" t="s">
        <v>172</v>
      </c>
      <c r="J82" s="285"/>
      <c r="K82" s="285"/>
      <c r="L82" s="285"/>
      <c r="M82" s="285"/>
      <c r="N82" s="285"/>
      <c r="O82" s="285"/>
      <c r="P82" s="285"/>
      <c r="Q82" s="285"/>
      <c r="R82" s="285"/>
      <c r="S82" s="286"/>
    </row>
    <row r="83" spans="3:19" x14ac:dyDescent="0.25">
      <c r="C83" s="336" t="s">
        <v>65</v>
      </c>
      <c r="D83" s="337"/>
      <c r="E83" s="337"/>
      <c r="F83" s="146">
        <f>IF(F82&gt;=D5,D5,F82)</f>
        <v>0</v>
      </c>
      <c r="I83" s="284" t="s">
        <v>173</v>
      </c>
      <c r="J83" s="285"/>
      <c r="K83" s="285"/>
      <c r="L83" s="285"/>
      <c r="M83" s="285"/>
      <c r="N83" s="285"/>
      <c r="O83" s="285"/>
      <c r="P83" s="285"/>
      <c r="Q83" s="285"/>
      <c r="R83" s="285"/>
      <c r="S83" s="286"/>
    </row>
    <row r="84" spans="3:19" x14ac:dyDescent="0.25">
      <c r="C84" s="336" t="s">
        <v>64</v>
      </c>
      <c r="D84" s="337"/>
      <c r="E84" s="337"/>
      <c r="F84" s="146">
        <f>IF(F82&gt;=D5,D5,F82)</f>
        <v>0</v>
      </c>
      <c r="I84" s="284" t="s">
        <v>152</v>
      </c>
      <c r="J84" s="285"/>
      <c r="K84" s="285"/>
      <c r="L84" s="285"/>
      <c r="M84" s="285"/>
      <c r="N84" s="285"/>
      <c r="O84" s="285"/>
      <c r="P84" s="285"/>
      <c r="Q84" s="285"/>
      <c r="R84" s="285"/>
      <c r="S84" s="286"/>
    </row>
    <row r="85" spans="3:19" x14ac:dyDescent="0.25">
      <c r="C85" s="336" t="s">
        <v>47</v>
      </c>
      <c r="D85" s="337"/>
      <c r="E85" s="337"/>
      <c r="F85" s="162"/>
      <c r="I85" s="284" t="s">
        <v>174</v>
      </c>
      <c r="J85" s="285"/>
      <c r="K85" s="285"/>
      <c r="L85" s="285"/>
      <c r="M85" s="285"/>
      <c r="N85" s="285"/>
      <c r="O85" s="285"/>
      <c r="P85" s="285"/>
      <c r="Q85" s="285"/>
      <c r="R85" s="285"/>
      <c r="S85" s="286"/>
    </row>
    <row r="86" spans="3:19" ht="14.4" thickBot="1" x14ac:dyDescent="0.3">
      <c r="C86" s="87" t="s">
        <v>81</v>
      </c>
      <c r="D86" s="338" t="s">
        <v>46</v>
      </c>
      <c r="E86" s="339"/>
      <c r="F86" s="73">
        <f>F85</f>
        <v>0</v>
      </c>
      <c r="I86" s="342" t="s">
        <v>175</v>
      </c>
      <c r="J86" s="343"/>
      <c r="K86" s="343"/>
      <c r="L86" s="343"/>
      <c r="M86" s="343"/>
      <c r="N86" s="343"/>
      <c r="O86" s="343"/>
      <c r="P86" s="343"/>
      <c r="Q86" s="343"/>
      <c r="R86" s="343"/>
      <c r="S86" s="344"/>
    </row>
    <row r="87" spans="3:19" x14ac:dyDescent="0.25">
      <c r="F87" s="22"/>
    </row>
    <row r="88" spans="3:19" x14ac:dyDescent="0.25">
      <c r="F88" s="22"/>
    </row>
    <row r="89" spans="3:19" x14ac:dyDescent="0.25">
      <c r="F89" s="22"/>
    </row>
    <row r="90" spans="3:19" x14ac:dyDescent="0.25">
      <c r="F90" s="22"/>
    </row>
    <row r="91" spans="3:19" x14ac:dyDescent="0.25">
      <c r="F91" s="22"/>
    </row>
    <row r="92" spans="3:19" x14ac:dyDescent="0.25">
      <c r="F92" s="22"/>
    </row>
    <row r="93" spans="3:19" x14ac:dyDescent="0.25">
      <c r="F93" s="22"/>
    </row>
    <row r="94" spans="3:19" x14ac:dyDescent="0.25">
      <c r="F94" s="22"/>
    </row>
    <row r="95" spans="3:19" x14ac:dyDescent="0.25">
      <c r="F95" s="22"/>
    </row>
    <row r="96" spans="3:19" x14ac:dyDescent="0.25">
      <c r="F96" s="22"/>
    </row>
    <row r="97" spans="6:6" x14ac:dyDescent="0.25">
      <c r="F97" s="22"/>
    </row>
    <row r="98" spans="6:6" x14ac:dyDescent="0.25">
      <c r="F98" s="22"/>
    </row>
    <row r="99" spans="6:6" x14ac:dyDescent="0.25">
      <c r="F99" s="22"/>
    </row>
    <row r="100" spans="6:6" x14ac:dyDescent="0.25">
      <c r="F100" s="22"/>
    </row>
    <row r="101" spans="6:6" x14ac:dyDescent="0.25">
      <c r="F101" s="22"/>
    </row>
    <row r="102" spans="6:6" x14ac:dyDescent="0.25">
      <c r="F102" s="22"/>
    </row>
    <row r="103" spans="6:6" x14ac:dyDescent="0.25">
      <c r="F103" s="22"/>
    </row>
  </sheetData>
  <sheetProtection algorithmName="SHA-512" hashValue="6oWuimQ+86dcg16IoOVt0qxRafQrpqRDxY1SazKQkFhk5/B1porwo4SS63HBzfL2XQcoANfQ7W71gIIsmgoxTw==" saltValue="81QAQ7fda7Y69UNCQgUxYw==" spinCount="100000" sheet="1" formatCells="0" formatColumns="0" formatRows="0" insertRows="0" deleteRows="0" sort="0"/>
  <mergeCells count="144">
    <mergeCell ref="B13:B17"/>
    <mergeCell ref="B19:B23"/>
    <mergeCell ref="B26:D26"/>
    <mergeCell ref="F26:J26"/>
    <mergeCell ref="B56:B59"/>
    <mergeCell ref="S56:T56"/>
    <mergeCell ref="R57:T58"/>
    <mergeCell ref="L57:N58"/>
    <mergeCell ref="M56:N56"/>
    <mergeCell ref="G56:H56"/>
    <mergeCell ref="G57:H58"/>
    <mergeCell ref="F57:F58"/>
    <mergeCell ref="L26:P26"/>
    <mergeCell ref="R26:V26"/>
    <mergeCell ref="G30:H30"/>
    <mergeCell ref="M30:N30"/>
    <mergeCell ref="S30:T30"/>
    <mergeCell ref="G31:H31"/>
    <mergeCell ref="G35:H35"/>
    <mergeCell ref="M35:N35"/>
    <mergeCell ref="S35:T35"/>
    <mergeCell ref="G32:H32"/>
    <mergeCell ref="M32:N32"/>
    <mergeCell ref="S32:T32"/>
    <mergeCell ref="T12:AL12"/>
    <mergeCell ref="T4:AL4"/>
    <mergeCell ref="C1:AL1"/>
    <mergeCell ref="T18:AL18"/>
    <mergeCell ref="I81:S81"/>
    <mergeCell ref="I82:S82"/>
    <mergeCell ref="I83:S83"/>
    <mergeCell ref="I84:S84"/>
    <mergeCell ref="I85:S85"/>
    <mergeCell ref="T16:AG16"/>
    <mergeCell ref="S28:T28"/>
    <mergeCell ref="G29:H29"/>
    <mergeCell ref="M29:N29"/>
    <mergeCell ref="S29:T29"/>
    <mergeCell ref="G34:H34"/>
    <mergeCell ref="M34:N34"/>
    <mergeCell ref="S34:T34"/>
    <mergeCell ref="S14:S16"/>
    <mergeCell ref="M31:N31"/>
    <mergeCell ref="S31:T31"/>
    <mergeCell ref="G27:H27"/>
    <mergeCell ref="M27:N27"/>
    <mergeCell ref="G28:H28"/>
    <mergeCell ref="M28:N28"/>
    <mergeCell ref="A1:B2"/>
    <mergeCell ref="D2:I2"/>
    <mergeCell ref="O2:P2"/>
    <mergeCell ref="T2:AL2"/>
    <mergeCell ref="T3:AL3"/>
    <mergeCell ref="B9:B11"/>
    <mergeCell ref="T5:AL5"/>
    <mergeCell ref="T6:AL6"/>
    <mergeCell ref="T7:AL7"/>
    <mergeCell ref="T8:AL8"/>
    <mergeCell ref="T9:AL9"/>
    <mergeCell ref="T10:AL10"/>
    <mergeCell ref="T11:AL11"/>
    <mergeCell ref="G33:H33"/>
    <mergeCell ref="M33:N33"/>
    <mergeCell ref="S33:T33"/>
    <mergeCell ref="G38:H38"/>
    <mergeCell ref="M38:N38"/>
    <mergeCell ref="S38:T38"/>
    <mergeCell ref="G39:H39"/>
    <mergeCell ref="M39:N39"/>
    <mergeCell ref="S39:T39"/>
    <mergeCell ref="G36:H36"/>
    <mergeCell ref="M36:N36"/>
    <mergeCell ref="S36:T36"/>
    <mergeCell ref="G37:H37"/>
    <mergeCell ref="M37:N37"/>
    <mergeCell ref="S37:T37"/>
    <mergeCell ref="M52:N52"/>
    <mergeCell ref="S52:T52"/>
    <mergeCell ref="G53:H53"/>
    <mergeCell ref="M53:N53"/>
    <mergeCell ref="S53:T53"/>
    <mergeCell ref="G50:H50"/>
    <mergeCell ref="M50:N50"/>
    <mergeCell ref="S50:T50"/>
    <mergeCell ref="G51:H51"/>
    <mergeCell ref="M51:N51"/>
    <mergeCell ref="S51:T51"/>
    <mergeCell ref="I61:L61"/>
    <mergeCell ref="K62:L62"/>
    <mergeCell ref="K63:L63"/>
    <mergeCell ref="K64:L64"/>
    <mergeCell ref="K65:L65"/>
    <mergeCell ref="K66:L66"/>
    <mergeCell ref="G54:H54"/>
    <mergeCell ref="M54:N54"/>
    <mergeCell ref="S54:T54"/>
    <mergeCell ref="G55:H55"/>
    <mergeCell ref="M55:N55"/>
    <mergeCell ref="S55:T55"/>
    <mergeCell ref="K73:L73"/>
    <mergeCell ref="C81:F81"/>
    <mergeCell ref="C82:E82"/>
    <mergeCell ref="C84:E84"/>
    <mergeCell ref="D86:E86"/>
    <mergeCell ref="K67:L67"/>
    <mergeCell ref="K68:L68"/>
    <mergeCell ref="K69:L69"/>
    <mergeCell ref="K70:L70"/>
    <mergeCell ref="K71:L71"/>
    <mergeCell ref="K72:L72"/>
    <mergeCell ref="C83:E83"/>
    <mergeCell ref="C85:E85"/>
    <mergeCell ref="I86:S86"/>
    <mergeCell ref="G40:H40"/>
    <mergeCell ref="G41:H41"/>
    <mergeCell ref="G42:H42"/>
    <mergeCell ref="G43:H43"/>
    <mergeCell ref="G44:H44"/>
    <mergeCell ref="G47:H47"/>
    <mergeCell ref="G48:H48"/>
    <mergeCell ref="G49:H49"/>
    <mergeCell ref="G52:H52"/>
    <mergeCell ref="G45:H45"/>
    <mergeCell ref="G46:H46"/>
    <mergeCell ref="M48:N48"/>
    <mergeCell ref="M49:N49"/>
    <mergeCell ref="S40:T40"/>
    <mergeCell ref="S41:T41"/>
    <mergeCell ref="S42:T42"/>
    <mergeCell ref="S43:T43"/>
    <mergeCell ref="S44:T44"/>
    <mergeCell ref="S47:T47"/>
    <mergeCell ref="S48:T48"/>
    <mergeCell ref="S49:T49"/>
    <mergeCell ref="M40:N40"/>
    <mergeCell ref="M41:N41"/>
    <mergeCell ref="M42:N42"/>
    <mergeCell ref="M43:N43"/>
    <mergeCell ref="M44:N44"/>
    <mergeCell ref="M47:N47"/>
    <mergeCell ref="M45:N45"/>
    <mergeCell ref="S45:T45"/>
    <mergeCell ref="M46:N46"/>
    <mergeCell ref="S46:T46"/>
  </mergeCells>
  <conditionalFormatting sqref="F57">
    <cfRule type="containsText" dxfId="3" priority="5" operator="containsText" text="QA/QC Fail">
      <formula>NOT(ISERROR(SEARCH("QA/QC Fail",F57)))</formula>
    </cfRule>
    <cfRule type="containsText" dxfId="2" priority="6" operator="containsText" text="QA/QC Pass">
      <formula>NOT(ISERROR(SEARCH("QA/QC Pass",F57)))</formula>
    </cfRule>
  </conditionalFormatting>
  <conditionalFormatting sqref="S18">
    <cfRule type="containsText" dxfId="1" priority="1" operator="containsText" text="QA/QC Fail">
      <formula>NOT(ISERROR(SEARCH("QA/QC Fail",S18)))</formula>
    </cfRule>
    <cfRule type="containsText" dxfId="0" priority="2" operator="containsText" text="QA/QC Pass">
      <formula>NOT(ISERROR(SEARCH("QA/QC Pass",S18)))</formula>
    </cfRule>
  </conditionalFormatting>
  <printOptions gridLines="1"/>
  <pageMargins left="0.7" right="0.7" top="0.75" bottom="0.75" header="0.3" footer="0.3"/>
  <pageSetup scale="18" orientation="landscape" horizontalDpi="1200" verticalDpi="1200" r:id="rId1"/>
  <headerFooter>
    <oddHeader>&amp;LWater Resources Development Grant Program&amp;CReimbursement Tracking Summary - NRCS EQIP Stream Restoration</oddHeader>
    <oddFooter>&amp;LRevised: 10/3/24</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showInputMessage="1" showErrorMessage="1" xr:uid="{93096BBC-F16F-47B9-B1F8-D7B9432532B9}">
          <x14:formula1>
            <xm:f>VLookup!$I$6:$I$17</xm:f>
          </x14:formula1>
          <xm:sqref>M28:M56 G28:H56 S28:S56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A6C7-E40B-424E-8FCC-20C20B1F4BE3}">
  <dimension ref="A1:J33"/>
  <sheetViews>
    <sheetView workbookViewId="0">
      <selection activeCell="I7" sqref="I7:J17"/>
    </sheetView>
  </sheetViews>
  <sheetFormatPr defaultRowHeight="13.8" x14ac:dyDescent="0.25"/>
  <cols>
    <col min="3" max="3" width="17.26953125" customWidth="1"/>
    <col min="9" max="9" width="18.26953125" customWidth="1"/>
    <col min="10" max="10" width="23.08984375" customWidth="1"/>
  </cols>
  <sheetData>
    <row r="1" spans="1:10" x14ac:dyDescent="0.25">
      <c r="A1" s="2"/>
      <c r="B1" s="2"/>
      <c r="C1" s="2"/>
      <c r="D1" s="2"/>
      <c r="E1" s="2"/>
    </row>
    <row r="2" spans="1:10" x14ac:dyDescent="0.25">
      <c r="A2" s="2"/>
      <c r="B2" s="363" t="s">
        <v>41</v>
      </c>
      <c r="C2" s="364"/>
      <c r="D2" s="364"/>
      <c r="E2" s="365"/>
    </row>
    <row r="3" spans="1:10" x14ac:dyDescent="0.25">
      <c r="A3" s="44"/>
      <c r="B3" s="56" t="s">
        <v>0</v>
      </c>
      <c r="C3" s="77" t="s">
        <v>8</v>
      </c>
      <c r="D3" s="56" t="s">
        <v>32</v>
      </c>
      <c r="E3" s="56" t="s">
        <v>2</v>
      </c>
    </row>
    <row r="4" spans="1:10" x14ac:dyDescent="0.25">
      <c r="A4" s="1"/>
      <c r="B4" s="76"/>
      <c r="C4" s="75" t="s">
        <v>26</v>
      </c>
      <c r="D4" s="75" t="str">
        <f>VLOOKUP(C4,I6:J17,2,FALSE)</f>
        <v>CO</v>
      </c>
      <c r="E4" s="14"/>
      <c r="I4" s="366" t="s">
        <v>98</v>
      </c>
      <c r="J4" s="366"/>
    </row>
    <row r="5" spans="1:10" x14ac:dyDescent="0.25">
      <c r="A5" s="1"/>
      <c r="B5" s="76"/>
      <c r="C5" s="79"/>
      <c r="D5" s="75"/>
      <c r="E5" s="14"/>
      <c r="I5" s="74" t="s">
        <v>1</v>
      </c>
      <c r="J5" s="74" t="s">
        <v>32</v>
      </c>
    </row>
    <row r="6" spans="1:10" x14ac:dyDescent="0.25">
      <c r="A6" s="1"/>
      <c r="B6" s="76"/>
      <c r="C6" s="79"/>
      <c r="D6" s="75"/>
      <c r="E6" s="14"/>
      <c r="I6" s="74"/>
      <c r="J6" s="74"/>
    </row>
    <row r="7" spans="1:10" x14ac:dyDescent="0.25">
      <c r="A7" s="1"/>
      <c r="B7" s="76"/>
      <c r="C7" s="79" t="s">
        <v>31</v>
      </c>
      <c r="D7" s="75" t="str">
        <f>VLOOKUP(C7,$I$7:$J$17,2,FALSE)</f>
        <v>D</v>
      </c>
      <c r="E7" s="14"/>
      <c r="I7" t="s">
        <v>30</v>
      </c>
      <c r="J7" s="74" t="s">
        <v>20</v>
      </c>
    </row>
    <row r="8" spans="1:10" x14ac:dyDescent="0.25">
      <c r="A8" s="1"/>
      <c r="B8" s="76"/>
      <c r="C8" s="79"/>
      <c r="D8" s="75"/>
      <c r="E8" s="14"/>
      <c r="I8" t="s">
        <v>9</v>
      </c>
      <c r="J8" s="74" t="s">
        <v>24</v>
      </c>
    </row>
    <row r="9" spans="1:10" x14ac:dyDescent="0.25">
      <c r="A9" s="1"/>
      <c r="B9" s="76"/>
      <c r="C9" s="79"/>
      <c r="D9" s="75"/>
      <c r="E9" s="14"/>
      <c r="I9" t="s">
        <v>95</v>
      </c>
      <c r="J9" s="74" t="s">
        <v>93</v>
      </c>
    </row>
    <row r="10" spans="1:10" x14ac:dyDescent="0.25">
      <c r="A10" s="1"/>
      <c r="B10" s="76"/>
      <c r="C10" s="79"/>
      <c r="D10" s="75"/>
      <c r="E10" s="14"/>
      <c r="I10" t="s">
        <v>26</v>
      </c>
      <c r="J10" s="74" t="s">
        <v>25</v>
      </c>
    </row>
    <row r="11" spans="1:10" x14ac:dyDescent="0.25">
      <c r="A11" s="1"/>
      <c r="B11" s="76"/>
      <c r="C11" s="79"/>
      <c r="D11" s="75"/>
      <c r="E11" s="14"/>
      <c r="I11" t="s">
        <v>31</v>
      </c>
      <c r="J11" s="74" t="s">
        <v>21</v>
      </c>
    </row>
    <row r="12" spans="1:10" x14ac:dyDescent="0.25">
      <c r="A12" s="1"/>
      <c r="B12" s="76"/>
      <c r="C12" s="79"/>
      <c r="D12" s="75"/>
      <c r="E12" s="14"/>
      <c r="I12" t="s">
        <v>10</v>
      </c>
      <c r="J12" s="74" t="s">
        <v>28</v>
      </c>
    </row>
    <row r="13" spans="1:10" x14ac:dyDescent="0.25">
      <c r="A13" s="1"/>
      <c r="B13" s="76"/>
      <c r="C13" s="79"/>
      <c r="D13" s="75"/>
      <c r="E13" s="14"/>
      <c r="I13" t="s">
        <v>11</v>
      </c>
      <c r="J13" s="74" t="s">
        <v>29</v>
      </c>
    </row>
    <row r="14" spans="1:10" x14ac:dyDescent="0.25">
      <c r="A14" s="1"/>
      <c r="B14" s="76"/>
      <c r="C14" s="79"/>
      <c r="D14" s="75"/>
      <c r="E14" s="14"/>
      <c r="I14" t="s">
        <v>39</v>
      </c>
      <c r="J14" s="74" t="s">
        <v>27</v>
      </c>
    </row>
    <row r="15" spans="1:10" x14ac:dyDescent="0.25">
      <c r="A15" s="1"/>
      <c r="B15" s="76"/>
      <c r="C15" s="79"/>
      <c r="D15" s="75"/>
      <c r="E15" s="14"/>
      <c r="I15" t="s">
        <v>15</v>
      </c>
      <c r="J15" s="74" t="s">
        <v>22</v>
      </c>
    </row>
    <row r="16" spans="1:10" x14ac:dyDescent="0.25">
      <c r="A16" s="1"/>
      <c r="B16" s="76"/>
      <c r="C16" s="79"/>
      <c r="D16" s="75"/>
      <c r="E16" s="14"/>
      <c r="I16" t="s">
        <v>89</v>
      </c>
      <c r="J16" s="74" t="s">
        <v>96</v>
      </c>
    </row>
    <row r="17" spans="1:10" x14ac:dyDescent="0.25">
      <c r="A17" s="1"/>
      <c r="B17" s="76"/>
      <c r="C17" s="79"/>
      <c r="D17" s="75"/>
      <c r="E17" s="14"/>
      <c r="I17" t="s">
        <v>16</v>
      </c>
      <c r="J17" s="74" t="s">
        <v>23</v>
      </c>
    </row>
    <row r="18" spans="1:10" x14ac:dyDescent="0.25">
      <c r="A18" s="1"/>
      <c r="B18" s="76"/>
      <c r="C18" s="79"/>
      <c r="D18" s="75"/>
      <c r="E18" s="14"/>
    </row>
    <row r="19" spans="1:10" x14ac:dyDescent="0.25">
      <c r="A19" s="1"/>
      <c r="B19" s="76"/>
      <c r="C19" s="79"/>
      <c r="D19" s="75"/>
      <c r="E19" s="14"/>
    </row>
    <row r="20" spans="1:10" x14ac:dyDescent="0.25">
      <c r="A20" s="1"/>
      <c r="B20" s="76"/>
      <c r="C20" s="79"/>
      <c r="D20" s="75"/>
      <c r="E20" s="14"/>
      <c r="I20" s="366" t="s">
        <v>99</v>
      </c>
      <c r="J20" s="366"/>
    </row>
    <row r="21" spans="1:10" x14ac:dyDescent="0.25">
      <c r="A21" s="1"/>
      <c r="B21" s="76"/>
      <c r="C21" s="79"/>
      <c r="D21" s="75"/>
      <c r="E21" s="14"/>
      <c r="I21" s="74" t="s">
        <v>1</v>
      </c>
      <c r="J21" s="74" t="s">
        <v>32</v>
      </c>
    </row>
    <row r="22" spans="1:10" x14ac:dyDescent="0.25">
      <c r="A22" s="1"/>
      <c r="B22" s="76"/>
      <c r="C22" s="79"/>
      <c r="D22" s="75"/>
      <c r="E22" s="14"/>
      <c r="I22" s="74"/>
      <c r="J22" s="74"/>
    </row>
    <row r="23" spans="1:10" x14ac:dyDescent="0.25">
      <c r="A23" s="1"/>
      <c r="B23" s="76"/>
      <c r="C23" s="79"/>
      <c r="D23" s="75"/>
      <c r="E23" s="14"/>
      <c r="I23" t="s">
        <v>30</v>
      </c>
      <c r="J23" s="74" t="s">
        <v>50</v>
      </c>
    </row>
    <row r="24" spans="1:10" x14ac:dyDescent="0.25">
      <c r="A24" s="1"/>
      <c r="B24" s="76"/>
      <c r="C24" s="79"/>
      <c r="D24" s="75"/>
      <c r="E24" s="14"/>
      <c r="I24" t="s">
        <v>9</v>
      </c>
      <c r="J24" s="74" t="s">
        <v>54</v>
      </c>
    </row>
    <row r="25" spans="1:10" x14ac:dyDescent="0.25">
      <c r="A25" s="1"/>
      <c r="B25" s="76"/>
      <c r="C25" s="79"/>
      <c r="D25" s="75"/>
      <c r="E25" s="14"/>
      <c r="I25" t="s">
        <v>95</v>
      </c>
      <c r="J25" s="74" t="s">
        <v>94</v>
      </c>
    </row>
    <row r="26" spans="1:10" x14ac:dyDescent="0.25">
      <c r="A26" s="1"/>
      <c r="B26" s="76"/>
      <c r="C26" s="79"/>
      <c r="D26" s="75"/>
      <c r="E26" s="14"/>
      <c r="I26" t="s">
        <v>26</v>
      </c>
      <c r="J26" s="74" t="s">
        <v>55</v>
      </c>
    </row>
    <row r="27" spans="1:10" x14ac:dyDescent="0.25">
      <c r="A27" s="1"/>
      <c r="B27" s="16"/>
      <c r="C27" s="75"/>
      <c r="D27" s="75"/>
      <c r="E27" s="14"/>
      <c r="I27" t="s">
        <v>31</v>
      </c>
      <c r="J27" s="74" t="s">
        <v>51</v>
      </c>
    </row>
    <row r="28" spans="1:10" x14ac:dyDescent="0.25">
      <c r="A28" s="1"/>
      <c r="B28" s="16"/>
      <c r="C28" s="75"/>
      <c r="D28" s="75"/>
      <c r="E28" s="14"/>
      <c r="I28" t="s">
        <v>10</v>
      </c>
      <c r="J28" s="74" t="s">
        <v>57</v>
      </c>
    </row>
    <row r="29" spans="1:10" x14ac:dyDescent="0.25">
      <c r="A29" s="1"/>
      <c r="B29" s="16"/>
      <c r="C29" s="75"/>
      <c r="D29" s="75"/>
      <c r="E29" s="14"/>
      <c r="I29" t="s">
        <v>11</v>
      </c>
      <c r="J29" s="74" t="s">
        <v>58</v>
      </c>
    </row>
    <row r="30" spans="1:10" x14ac:dyDescent="0.25">
      <c r="A30" s="1"/>
      <c r="B30" s="69"/>
      <c r="C30" s="78"/>
      <c r="D30" s="78"/>
      <c r="E30" s="68"/>
      <c r="I30" t="s">
        <v>39</v>
      </c>
      <c r="J30" s="74" t="s">
        <v>56</v>
      </c>
    </row>
    <row r="31" spans="1:10" x14ac:dyDescent="0.25">
      <c r="A31" s="1"/>
      <c r="B31" s="69"/>
      <c r="C31" s="78"/>
      <c r="D31" s="78"/>
      <c r="E31" s="68"/>
      <c r="I31" t="s">
        <v>15</v>
      </c>
      <c r="J31" s="74" t="s">
        <v>52</v>
      </c>
    </row>
    <row r="32" spans="1:10" x14ac:dyDescent="0.25">
      <c r="I32" t="s">
        <v>89</v>
      </c>
      <c r="J32" s="74" t="s">
        <v>97</v>
      </c>
    </row>
    <row r="33" spans="9:10" x14ac:dyDescent="0.25">
      <c r="I33" t="s">
        <v>16</v>
      </c>
      <c r="J33" s="74" t="s">
        <v>53</v>
      </c>
    </row>
  </sheetData>
  <mergeCells count="3">
    <mergeCell ref="B2:E2"/>
    <mergeCell ref="I4:J4"/>
    <mergeCell ref="I20:J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showInputMessage="1" showErrorMessage="1" xr:uid="{D6F79451-731D-451E-A228-5085A1D4FD1E}">
          <x14:formula1>
            <xm:f>'Pull Downs'!$B$3:$B$13</xm:f>
          </x14:formula1>
          <xm:sqref>C4:C31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674B-019D-4B79-BF5C-43ECC2AF7C23}">
  <sheetPr>
    <pageSetUpPr fitToPage="1"/>
  </sheetPr>
  <dimension ref="A1:F7"/>
  <sheetViews>
    <sheetView zoomScaleNormal="100" workbookViewId="0">
      <selection activeCell="D38" sqref="D38"/>
    </sheetView>
  </sheetViews>
  <sheetFormatPr defaultRowHeight="13.8" x14ac:dyDescent="0.25"/>
  <cols>
    <col min="1" max="1" width="11.6328125" customWidth="1"/>
    <col min="2" max="2" width="12.7265625" customWidth="1"/>
    <col min="3" max="3" width="68.1796875" customWidth="1"/>
    <col min="4" max="4" width="65.36328125" style="74" customWidth="1"/>
    <col min="5" max="5" width="11" style="74" customWidth="1"/>
    <col min="6" max="6" width="98.453125" customWidth="1"/>
  </cols>
  <sheetData>
    <row r="1" spans="1:6" x14ac:dyDescent="0.25">
      <c r="A1" s="84" t="s">
        <v>124</v>
      </c>
      <c r="B1" s="84" t="s">
        <v>121</v>
      </c>
      <c r="C1" s="219" t="s">
        <v>120</v>
      </c>
      <c r="D1" s="84" t="s">
        <v>123</v>
      </c>
      <c r="F1" s="84" t="s">
        <v>123</v>
      </c>
    </row>
    <row r="2" spans="1:6" x14ac:dyDescent="0.25">
      <c r="A2" s="74" t="s">
        <v>177</v>
      </c>
      <c r="B2" t="s">
        <v>178</v>
      </c>
      <c r="C2" s="220" t="s">
        <v>180</v>
      </c>
      <c r="D2" s="220" t="s">
        <v>181</v>
      </c>
      <c r="F2" s="84"/>
    </row>
    <row r="3" spans="1:6" x14ac:dyDescent="0.25">
      <c r="A3" t="s">
        <v>125</v>
      </c>
      <c r="B3" t="s">
        <v>162</v>
      </c>
      <c r="C3" s="220" t="s">
        <v>179</v>
      </c>
    </row>
    <row r="4" spans="1:6" x14ac:dyDescent="0.25">
      <c r="A4" t="s">
        <v>164</v>
      </c>
      <c r="B4" t="s">
        <v>163</v>
      </c>
      <c r="C4" s="220" t="s">
        <v>176</v>
      </c>
    </row>
    <row r="5" spans="1:6" x14ac:dyDescent="0.25">
      <c r="A5" t="s">
        <v>164</v>
      </c>
      <c r="B5" t="s">
        <v>165</v>
      </c>
      <c r="C5" s="220" t="s">
        <v>166</v>
      </c>
    </row>
    <row r="6" spans="1:6" ht="27.6" x14ac:dyDescent="0.25">
      <c r="A6" t="s">
        <v>164</v>
      </c>
      <c r="B6" t="s">
        <v>167</v>
      </c>
      <c r="C6" s="220" t="s">
        <v>168</v>
      </c>
    </row>
    <row r="7" spans="1:6" x14ac:dyDescent="0.25">
      <c r="A7" t="s">
        <v>164</v>
      </c>
      <c r="B7" t="s">
        <v>169</v>
      </c>
      <c r="C7" s="220" t="s">
        <v>170</v>
      </c>
    </row>
  </sheetData>
  <sheetProtection algorithmName="SHA-512" hashValue="Zrajc5aONZFgtB05lB3QQGcYhQ/XXt+yw3SuAHGcsXzq9KCfg/6wz4560zvoGGkWGauzNJ1NKoQBPtCilGRtCw==" saltValue="1vcZi2hXQ3nGAQGOWkWymQ==" spinCount="100000" sheet="1" sort="0"/>
  <phoneticPr fontId="16" type="noConversion"/>
  <printOptions gridLines="1"/>
  <pageMargins left="0.7" right="0.7" top="0.75" bottom="0.75" header="0.3" footer="0.3"/>
  <pageSetup scale="68" orientation="landscape" horizontalDpi="1200" verticalDpi="1200" r:id="rId1"/>
  <headerFooter>
    <oddHeader>&amp;LWater Resources Development Grant Program&amp;CReimbursement Tracking Sheet Updates 
From 6-18-24 Version</oddHeader>
    <oddFooter>&amp;L10/3/24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C345-3248-4EEB-ADCE-462D60CEE635}">
  <dimension ref="A1:E28"/>
  <sheetViews>
    <sheetView workbookViewId="0">
      <selection activeCell="A3" sqref="A3:B13"/>
    </sheetView>
  </sheetViews>
  <sheetFormatPr defaultRowHeight="13.8" x14ac:dyDescent="0.25"/>
  <cols>
    <col min="1" max="1" width="9.90625" customWidth="1"/>
    <col min="2" max="2" width="23.08984375" customWidth="1"/>
    <col min="4" max="4" width="21.6328125" customWidth="1"/>
    <col min="5" max="5" width="20.90625" customWidth="1"/>
  </cols>
  <sheetData>
    <row r="1" spans="1:5" x14ac:dyDescent="0.25">
      <c r="A1" s="366" t="s">
        <v>98</v>
      </c>
      <c r="B1" s="366"/>
      <c r="D1" s="366" t="s">
        <v>98</v>
      </c>
      <c r="E1" s="366"/>
    </row>
    <row r="2" spans="1:5" x14ac:dyDescent="0.25">
      <c r="A2" s="74" t="s">
        <v>32</v>
      </c>
      <c r="B2" s="74" t="s">
        <v>1</v>
      </c>
      <c r="D2" s="74" t="s">
        <v>1</v>
      </c>
      <c r="E2" s="74" t="s">
        <v>32</v>
      </c>
    </row>
    <row r="3" spans="1:5" x14ac:dyDescent="0.25">
      <c r="A3" s="74" t="s">
        <v>20</v>
      </c>
      <c r="B3" t="s">
        <v>30</v>
      </c>
      <c r="D3" t="s">
        <v>30</v>
      </c>
      <c r="E3" s="74" t="s">
        <v>20</v>
      </c>
    </row>
    <row r="4" spans="1:5" x14ac:dyDescent="0.25">
      <c r="A4" s="74" t="s">
        <v>24</v>
      </c>
      <c r="B4" t="s">
        <v>9</v>
      </c>
      <c r="D4" t="s">
        <v>9</v>
      </c>
      <c r="E4" s="74" t="s">
        <v>24</v>
      </c>
    </row>
    <row r="5" spans="1:5" x14ac:dyDescent="0.25">
      <c r="A5" s="74" t="s">
        <v>93</v>
      </c>
      <c r="B5" t="s">
        <v>95</v>
      </c>
      <c r="D5" t="s">
        <v>95</v>
      </c>
      <c r="E5" s="74" t="s">
        <v>93</v>
      </c>
    </row>
    <row r="6" spans="1:5" x14ac:dyDescent="0.25">
      <c r="A6" s="74" t="s">
        <v>25</v>
      </c>
      <c r="B6" t="s">
        <v>26</v>
      </c>
      <c r="D6" t="s">
        <v>26</v>
      </c>
      <c r="E6" s="74" t="s">
        <v>25</v>
      </c>
    </row>
    <row r="7" spans="1:5" x14ac:dyDescent="0.25">
      <c r="A7" s="74" t="s">
        <v>21</v>
      </c>
      <c r="B7" t="s">
        <v>31</v>
      </c>
      <c r="D7" t="s">
        <v>31</v>
      </c>
      <c r="E7" s="74" t="s">
        <v>21</v>
      </c>
    </row>
    <row r="8" spans="1:5" x14ac:dyDescent="0.25">
      <c r="A8" s="74" t="s">
        <v>28</v>
      </c>
      <c r="B8" t="s">
        <v>10</v>
      </c>
      <c r="D8" t="s">
        <v>10</v>
      </c>
      <c r="E8" s="74" t="s">
        <v>28</v>
      </c>
    </row>
    <row r="9" spans="1:5" x14ac:dyDescent="0.25">
      <c r="A9" s="74" t="s">
        <v>29</v>
      </c>
      <c r="B9" t="s">
        <v>11</v>
      </c>
      <c r="D9" t="s">
        <v>11</v>
      </c>
      <c r="E9" s="74" t="s">
        <v>29</v>
      </c>
    </row>
    <row r="10" spans="1:5" x14ac:dyDescent="0.25">
      <c r="A10" s="74" t="s">
        <v>27</v>
      </c>
      <c r="B10" t="s">
        <v>39</v>
      </c>
      <c r="D10" t="s">
        <v>39</v>
      </c>
      <c r="E10" s="74" t="s">
        <v>27</v>
      </c>
    </row>
    <row r="11" spans="1:5" x14ac:dyDescent="0.25">
      <c r="A11" s="74" t="s">
        <v>22</v>
      </c>
      <c r="B11" t="s">
        <v>15</v>
      </c>
      <c r="D11" t="s">
        <v>15</v>
      </c>
      <c r="E11" s="74" t="s">
        <v>22</v>
      </c>
    </row>
    <row r="12" spans="1:5" x14ac:dyDescent="0.25">
      <c r="A12" s="74" t="s">
        <v>96</v>
      </c>
      <c r="B12" t="s">
        <v>89</v>
      </c>
      <c r="D12" t="s">
        <v>89</v>
      </c>
      <c r="E12" s="74" t="s">
        <v>96</v>
      </c>
    </row>
    <row r="13" spans="1:5" x14ac:dyDescent="0.25">
      <c r="A13" s="74" t="s">
        <v>23</v>
      </c>
      <c r="B13" t="s">
        <v>16</v>
      </c>
      <c r="D13" t="s">
        <v>16</v>
      </c>
      <c r="E13" s="74" t="s">
        <v>23</v>
      </c>
    </row>
    <row r="16" spans="1:5" x14ac:dyDescent="0.25">
      <c r="A16" s="366" t="s">
        <v>99</v>
      </c>
      <c r="B16" s="366"/>
      <c r="D16" s="366" t="s">
        <v>99</v>
      </c>
      <c r="E16" s="366"/>
    </row>
    <row r="17" spans="1:5" x14ac:dyDescent="0.25">
      <c r="A17" s="74" t="s">
        <v>32</v>
      </c>
      <c r="B17" s="74" t="s">
        <v>1</v>
      </c>
      <c r="D17" s="74" t="s">
        <v>1</v>
      </c>
      <c r="E17" s="74" t="s">
        <v>32</v>
      </c>
    </row>
    <row r="18" spans="1:5" x14ac:dyDescent="0.25">
      <c r="A18" s="74" t="s">
        <v>50</v>
      </c>
      <c r="B18" t="s">
        <v>30</v>
      </c>
      <c r="D18" t="s">
        <v>30</v>
      </c>
      <c r="E18" s="74" t="s">
        <v>50</v>
      </c>
    </row>
    <row r="19" spans="1:5" x14ac:dyDescent="0.25">
      <c r="A19" s="74" t="s">
        <v>54</v>
      </c>
      <c r="B19" t="s">
        <v>9</v>
      </c>
      <c r="D19" t="s">
        <v>9</v>
      </c>
      <c r="E19" s="74" t="s">
        <v>54</v>
      </c>
    </row>
    <row r="20" spans="1:5" x14ac:dyDescent="0.25">
      <c r="A20" s="74" t="s">
        <v>94</v>
      </c>
      <c r="B20" t="s">
        <v>95</v>
      </c>
      <c r="D20" t="s">
        <v>95</v>
      </c>
      <c r="E20" s="74" t="s">
        <v>94</v>
      </c>
    </row>
    <row r="21" spans="1:5" x14ac:dyDescent="0.25">
      <c r="A21" s="74" t="s">
        <v>55</v>
      </c>
      <c r="B21" t="s">
        <v>26</v>
      </c>
      <c r="D21" t="s">
        <v>26</v>
      </c>
      <c r="E21" s="74" t="s">
        <v>55</v>
      </c>
    </row>
    <row r="22" spans="1:5" x14ac:dyDescent="0.25">
      <c r="A22" s="74" t="s">
        <v>51</v>
      </c>
      <c r="B22" t="s">
        <v>31</v>
      </c>
      <c r="D22" t="s">
        <v>31</v>
      </c>
      <c r="E22" s="74" t="s">
        <v>51</v>
      </c>
    </row>
    <row r="23" spans="1:5" x14ac:dyDescent="0.25">
      <c r="A23" s="74" t="s">
        <v>57</v>
      </c>
      <c r="B23" t="s">
        <v>10</v>
      </c>
      <c r="D23" t="s">
        <v>10</v>
      </c>
      <c r="E23" s="74" t="s">
        <v>57</v>
      </c>
    </row>
    <row r="24" spans="1:5" x14ac:dyDescent="0.25">
      <c r="A24" s="74" t="s">
        <v>58</v>
      </c>
      <c r="B24" t="s">
        <v>11</v>
      </c>
      <c r="D24" t="s">
        <v>11</v>
      </c>
      <c r="E24" s="74" t="s">
        <v>58</v>
      </c>
    </row>
    <row r="25" spans="1:5" x14ac:dyDescent="0.25">
      <c r="A25" s="74" t="s">
        <v>56</v>
      </c>
      <c r="B25" t="s">
        <v>39</v>
      </c>
      <c r="D25" t="s">
        <v>39</v>
      </c>
      <c r="E25" s="74" t="s">
        <v>56</v>
      </c>
    </row>
    <row r="26" spans="1:5" x14ac:dyDescent="0.25">
      <c r="A26" s="74" t="s">
        <v>52</v>
      </c>
      <c r="B26" t="s">
        <v>15</v>
      </c>
      <c r="D26" t="s">
        <v>15</v>
      </c>
      <c r="E26" s="74" t="s">
        <v>52</v>
      </c>
    </row>
    <row r="27" spans="1:5" x14ac:dyDescent="0.25">
      <c r="A27" s="74" t="s">
        <v>97</v>
      </c>
      <c r="B27" t="s">
        <v>89</v>
      </c>
      <c r="D27" t="s">
        <v>89</v>
      </c>
      <c r="E27" s="74" t="s">
        <v>97</v>
      </c>
    </row>
    <row r="28" spans="1:5" x14ac:dyDescent="0.25">
      <c r="A28" s="74" t="s">
        <v>53</v>
      </c>
      <c r="B28" t="s">
        <v>16</v>
      </c>
      <c r="D28" t="s">
        <v>16</v>
      </c>
      <c r="E28" s="74" t="s">
        <v>53</v>
      </c>
    </row>
  </sheetData>
  <mergeCells count="4">
    <mergeCell ref="A1:B1"/>
    <mergeCell ref="A16:B16"/>
    <mergeCell ref="D1:E1"/>
    <mergeCell ref="D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Non-Federal</vt:lpstr>
      <vt:lpstr>Federal</vt:lpstr>
      <vt:lpstr>NRCS-EQIP</vt:lpstr>
      <vt:lpstr>VLookup</vt:lpstr>
      <vt:lpstr>Updates from 6-18-24 Version</vt:lpstr>
      <vt:lpstr>Pull Downs</vt:lpstr>
      <vt:lpstr>Federal!Print_Area</vt:lpstr>
      <vt:lpstr>'Non-Federal'!Print_Area</vt:lpstr>
      <vt:lpstr>'NRCS-EQIP'!Print_Area</vt:lpstr>
      <vt:lpstr>'Updates from 6-18-24 Version'!Print_Area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England</dc:creator>
  <cp:lastModifiedBy>Davis, Amin K</cp:lastModifiedBy>
  <cp:lastPrinted>2024-10-03T15:05:43Z</cp:lastPrinted>
  <dcterms:created xsi:type="dcterms:W3CDTF">2016-05-12T14:10:02Z</dcterms:created>
  <dcterms:modified xsi:type="dcterms:W3CDTF">2024-10-03T15:06:02Z</dcterms:modified>
</cp:coreProperties>
</file>