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edc-nasvm01.eads.ncads.net\wr\WR\data\WRDPG\Water Resources Development Grant\Admin\Reimbursements\Tracking Sheets\2026\"/>
    </mc:Choice>
  </mc:AlternateContent>
  <xr:revisionPtr revIDLastSave="0" documentId="13_ncr:1_{B1304488-7998-4CB6-AF1A-9AF8F86B92D0}" xr6:coauthVersionLast="47" xr6:coauthVersionMax="47" xr10:uidLastSave="{00000000-0000-0000-0000-000000000000}"/>
  <bookViews>
    <workbookView xWindow="-96" yWindow="-96" windowWidth="23232" windowHeight="13872" xr2:uid="{349A22FC-DFF0-4366-8CBF-25552C048349}"/>
  </bookViews>
  <sheets>
    <sheet name="Non-Federal" sheetId="1" r:id="rId1"/>
    <sheet name="Federal" sheetId="4" r:id="rId2"/>
    <sheet name="NRCS-EQIP" sheetId="10" r:id="rId3"/>
    <sheet name="Updates from 8-6-25 Version" sheetId="11" r:id="rId4"/>
    <sheet name="Pull Downs" sheetId="3" state="hidden" r:id="rId5"/>
    <sheet name="VLookup" sheetId="2" state="hidden" r:id="rId6"/>
  </sheets>
  <externalReferences>
    <externalReference r:id="rId7"/>
  </externalReferences>
  <definedNames>
    <definedName name="_xlnm.Print_Area" localSheetId="1">Federal!$A$1:$AL$83</definedName>
    <definedName name="_xlnm.Print_Area" localSheetId="0">'Non-Federal'!$A$1:$AK$81</definedName>
    <definedName name="_xlnm.Print_Area" localSheetId="2">'NRCS-EQIP'!$A$1:$AL$86</definedName>
    <definedName name="_xlnm.Print_Area" localSheetId="3">'Updates from 8-6-25 Version'!$A$1:$D$4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0" l="1"/>
  <c r="L10" i="1"/>
  <c r="F16" i="1"/>
  <c r="F22" i="1"/>
  <c r="Q22" i="1"/>
  <c r="P22" i="1"/>
  <c r="O22" i="1"/>
  <c r="N22" i="1"/>
  <c r="M22" i="1"/>
  <c r="L22" i="1"/>
  <c r="J22" i="1"/>
  <c r="I22" i="1"/>
  <c r="H22" i="1"/>
  <c r="G22" i="1"/>
  <c r="F86" i="10"/>
  <c r="C77" i="10"/>
  <c r="C69" i="10"/>
  <c r="V57" i="10"/>
  <c r="D58" i="10" s="1"/>
  <c r="P57" i="10"/>
  <c r="J57" i="10"/>
  <c r="U56" i="10"/>
  <c r="O56" i="10"/>
  <c r="I56" i="10"/>
  <c r="D56" i="10"/>
  <c r="U55" i="10"/>
  <c r="O55" i="10"/>
  <c r="I55" i="10"/>
  <c r="U54" i="10"/>
  <c r="O54" i="10"/>
  <c r="I54" i="10"/>
  <c r="U53" i="10"/>
  <c r="O53" i="10"/>
  <c r="I53" i="10"/>
  <c r="U52" i="10"/>
  <c r="O52" i="10"/>
  <c r="I52" i="10"/>
  <c r="U51" i="10"/>
  <c r="O51" i="10"/>
  <c r="I51" i="10"/>
  <c r="U50" i="10"/>
  <c r="O50" i="10"/>
  <c r="I50" i="10"/>
  <c r="U49" i="10"/>
  <c r="O49" i="10"/>
  <c r="I49" i="10"/>
  <c r="U48" i="10"/>
  <c r="O48" i="10"/>
  <c r="I48" i="10"/>
  <c r="U47" i="10"/>
  <c r="O47" i="10"/>
  <c r="I47" i="10"/>
  <c r="U46" i="10"/>
  <c r="O46" i="10"/>
  <c r="I46" i="10"/>
  <c r="U45" i="10"/>
  <c r="O45" i="10"/>
  <c r="I45" i="10"/>
  <c r="U44" i="10"/>
  <c r="O44" i="10"/>
  <c r="I44" i="10"/>
  <c r="U43" i="10"/>
  <c r="O43" i="10"/>
  <c r="I43" i="10"/>
  <c r="U42" i="10"/>
  <c r="O42" i="10"/>
  <c r="I42" i="10"/>
  <c r="U41" i="10"/>
  <c r="O41" i="10"/>
  <c r="I41" i="10"/>
  <c r="U40" i="10"/>
  <c r="O40" i="10"/>
  <c r="I40" i="10"/>
  <c r="U39" i="10"/>
  <c r="O39" i="10"/>
  <c r="I39" i="10"/>
  <c r="U38" i="10"/>
  <c r="O38" i="10"/>
  <c r="I38" i="10"/>
  <c r="U37" i="10"/>
  <c r="O37" i="10"/>
  <c r="I37" i="10"/>
  <c r="U36" i="10"/>
  <c r="O36" i="10"/>
  <c r="I36" i="10"/>
  <c r="U35" i="10"/>
  <c r="O35" i="10"/>
  <c r="I35" i="10"/>
  <c r="U34" i="10"/>
  <c r="O34" i="10"/>
  <c r="I34" i="10"/>
  <c r="U33" i="10"/>
  <c r="O33" i="10"/>
  <c r="I33" i="10"/>
  <c r="U32" i="10"/>
  <c r="O32" i="10"/>
  <c r="I32" i="10"/>
  <c r="U31" i="10"/>
  <c r="O31" i="10"/>
  <c r="I31" i="10"/>
  <c r="U30" i="10"/>
  <c r="O30" i="10"/>
  <c r="I30" i="10"/>
  <c r="U29" i="10"/>
  <c r="O29" i="10"/>
  <c r="I29" i="10"/>
  <c r="U28" i="10"/>
  <c r="O28" i="10"/>
  <c r="I28" i="10"/>
  <c r="D21" i="10"/>
  <c r="D20" i="10"/>
  <c r="Q19" i="10"/>
  <c r="P19" i="10"/>
  <c r="O19" i="10"/>
  <c r="N19" i="10"/>
  <c r="M19" i="10"/>
  <c r="L19" i="10"/>
  <c r="J19" i="10"/>
  <c r="I19" i="10"/>
  <c r="H19" i="10"/>
  <c r="G19" i="10"/>
  <c r="F19" i="10"/>
  <c r="D15" i="10"/>
  <c r="D14" i="10"/>
  <c r="Q13" i="10"/>
  <c r="P13" i="10"/>
  <c r="O13" i="10"/>
  <c r="N13" i="10"/>
  <c r="M13" i="10"/>
  <c r="L13" i="10"/>
  <c r="J13" i="10"/>
  <c r="I13" i="10"/>
  <c r="H13" i="10"/>
  <c r="G13" i="10"/>
  <c r="F13" i="10"/>
  <c r="D9" i="10"/>
  <c r="D5" i="10"/>
  <c r="D6" i="10" s="1"/>
  <c r="D7" i="10" l="1"/>
  <c r="D11" i="10"/>
  <c r="J58" i="10"/>
  <c r="D59" i="10"/>
  <c r="P58" i="10"/>
  <c r="D13" i="10"/>
  <c r="D57" i="10"/>
  <c r="F57" i="10" s="1"/>
  <c r="F82" i="10"/>
  <c r="F83" i="10" s="1"/>
  <c r="V58" i="10"/>
  <c r="Q16" i="10"/>
  <c r="Q17" i="10" s="1"/>
  <c r="P22" i="10"/>
  <c r="P23" i="10" s="1"/>
  <c r="J22" i="10"/>
  <c r="J23" i="10" s="1"/>
  <c r="Q22" i="10"/>
  <c r="Q23" i="10" s="1"/>
  <c r="N16" i="10"/>
  <c r="N17" i="10" s="1"/>
  <c r="L16" i="10"/>
  <c r="L17" i="10" s="1"/>
  <c r="I16" i="10"/>
  <c r="I17" i="10" s="1"/>
  <c r="J16" i="10"/>
  <c r="J17" i="10" s="1"/>
  <c r="H16" i="10"/>
  <c r="H17" i="10" s="1"/>
  <c r="Q10" i="10"/>
  <c r="Q11" i="10" s="1"/>
  <c r="I10" i="10"/>
  <c r="I11" i="10" s="1"/>
  <c r="F10" i="10"/>
  <c r="F11" i="10" s="1"/>
  <c r="P10" i="10"/>
  <c r="P11" i="10" s="1"/>
  <c r="G10" i="10"/>
  <c r="G11" i="10" s="1"/>
  <c r="O10" i="10"/>
  <c r="O11" i="10" s="1"/>
  <c r="F84" i="10"/>
  <c r="M16" i="10"/>
  <c r="M17" i="10" s="1"/>
  <c r="D19" i="10"/>
  <c r="D4" i="10" s="1"/>
  <c r="G22" i="10"/>
  <c r="G23" i="10" s="1"/>
  <c r="O16" i="10"/>
  <c r="O17" i="10" s="1"/>
  <c r="H22" i="10"/>
  <c r="H23" i="10" s="1"/>
  <c r="P16" i="10"/>
  <c r="P17" i="10" s="1"/>
  <c r="I22" i="10"/>
  <c r="I23" i="10" s="1"/>
  <c r="H10" i="10"/>
  <c r="H11" i="10" s="1"/>
  <c r="L10" i="10"/>
  <c r="L11" i="10" s="1"/>
  <c r="N10" i="10"/>
  <c r="N11" i="10" s="1"/>
  <c r="G16" i="10"/>
  <c r="G17" i="10" s="1"/>
  <c r="L22" i="10"/>
  <c r="L23" i="10" s="1"/>
  <c r="M22" i="10"/>
  <c r="M23" i="10" s="1"/>
  <c r="N22" i="10"/>
  <c r="N23" i="10" s="1"/>
  <c r="J10" i="10"/>
  <c r="J11" i="10" s="1"/>
  <c r="O22" i="10"/>
  <c r="O23" i="10" s="1"/>
  <c r="M10" i="10"/>
  <c r="M11" i="10" s="1"/>
  <c r="F16" i="10"/>
  <c r="D22" i="10" l="1"/>
  <c r="D23" i="10" s="1"/>
  <c r="D10" i="10"/>
  <c r="D16" i="10"/>
  <c r="D17" i="10" s="1"/>
  <c r="F17" i="10"/>
  <c r="F23" i="10"/>
  <c r="C83" i="4" l="1"/>
  <c r="C76" i="4"/>
  <c r="AC60" i="4"/>
  <c r="AC61" i="4" s="1"/>
  <c r="W60" i="4"/>
  <c r="W61" i="4" s="1"/>
  <c r="Q60" i="4"/>
  <c r="Q63" i="4" s="1"/>
  <c r="J60" i="4"/>
  <c r="AB58" i="4"/>
  <c r="V58" i="4"/>
  <c r="P58" i="4"/>
  <c r="I58" i="4"/>
  <c r="AB57" i="4"/>
  <c r="V57" i="4"/>
  <c r="P57" i="4"/>
  <c r="I57" i="4"/>
  <c r="AB56" i="4"/>
  <c r="V56" i="4"/>
  <c r="P56" i="4"/>
  <c r="I56" i="4"/>
  <c r="AB55" i="4"/>
  <c r="V55" i="4"/>
  <c r="P55" i="4"/>
  <c r="I55" i="4"/>
  <c r="AB54" i="4"/>
  <c r="V54" i="4"/>
  <c r="P54" i="4"/>
  <c r="I54" i="4"/>
  <c r="AB53" i="4"/>
  <c r="V53" i="4"/>
  <c r="P53" i="4"/>
  <c r="I53" i="4"/>
  <c r="AB52" i="4"/>
  <c r="V52" i="4"/>
  <c r="P52" i="4"/>
  <c r="I52" i="4"/>
  <c r="AB51" i="4"/>
  <c r="V51" i="4"/>
  <c r="P51" i="4"/>
  <c r="I51" i="4"/>
  <c r="AB50" i="4"/>
  <c r="V50" i="4"/>
  <c r="P50" i="4"/>
  <c r="I50" i="4"/>
  <c r="AB49" i="4"/>
  <c r="V49" i="4"/>
  <c r="P49" i="4"/>
  <c r="I49" i="4"/>
  <c r="AB48" i="4"/>
  <c r="V48" i="4"/>
  <c r="P48" i="4"/>
  <c r="I48" i="4"/>
  <c r="AB47" i="4"/>
  <c r="V47" i="4"/>
  <c r="P47" i="4"/>
  <c r="I47" i="4"/>
  <c r="AB46" i="4"/>
  <c r="V46" i="4"/>
  <c r="P46" i="4"/>
  <c r="I46" i="4"/>
  <c r="AB45" i="4"/>
  <c r="V45" i="4"/>
  <c r="P45" i="4"/>
  <c r="I45" i="4"/>
  <c r="AB44" i="4"/>
  <c r="V44" i="4"/>
  <c r="P44" i="4"/>
  <c r="I44" i="4"/>
  <c r="AB43" i="4"/>
  <c r="V43" i="4"/>
  <c r="P43" i="4"/>
  <c r="I43" i="4"/>
  <c r="AB42" i="4"/>
  <c r="V42" i="4"/>
  <c r="P42" i="4"/>
  <c r="I42" i="4"/>
  <c r="AB41" i="4"/>
  <c r="V41" i="4"/>
  <c r="P41" i="4"/>
  <c r="I41" i="4"/>
  <c r="AB40" i="4"/>
  <c r="V40" i="4"/>
  <c r="P40" i="4"/>
  <c r="I40" i="4"/>
  <c r="AB39" i="4"/>
  <c r="V39" i="4"/>
  <c r="P39" i="4"/>
  <c r="I39" i="4"/>
  <c r="AB38" i="4"/>
  <c r="V38" i="4"/>
  <c r="P38" i="4"/>
  <c r="I38" i="4"/>
  <c r="AB37" i="4"/>
  <c r="V37" i="4"/>
  <c r="P37" i="4"/>
  <c r="I37" i="4"/>
  <c r="AB36" i="4"/>
  <c r="V36" i="4"/>
  <c r="P36" i="4"/>
  <c r="I36" i="4"/>
  <c r="AB35" i="4"/>
  <c r="V35" i="4"/>
  <c r="P35" i="4"/>
  <c r="I35" i="4"/>
  <c r="AB34" i="4"/>
  <c r="V34" i="4"/>
  <c r="P34" i="4"/>
  <c r="I34" i="4"/>
  <c r="D27" i="4"/>
  <c r="D26" i="4"/>
  <c r="Q25" i="4"/>
  <c r="P25" i="4"/>
  <c r="O25" i="4"/>
  <c r="D25" i="4" s="1"/>
  <c r="N25" i="4"/>
  <c r="M25" i="4"/>
  <c r="L25" i="4"/>
  <c r="J25" i="4"/>
  <c r="I25" i="4"/>
  <c r="H25" i="4"/>
  <c r="G25" i="4"/>
  <c r="F25" i="4"/>
  <c r="D21" i="4"/>
  <c r="D20" i="4"/>
  <c r="Q19" i="4"/>
  <c r="P19" i="4"/>
  <c r="O19" i="4"/>
  <c r="N19" i="4"/>
  <c r="M19" i="4"/>
  <c r="L19" i="4"/>
  <c r="J19" i="4"/>
  <c r="I19" i="4"/>
  <c r="H19" i="4"/>
  <c r="G19" i="4"/>
  <c r="F19" i="4"/>
  <c r="D19" i="4"/>
  <c r="D15" i="4"/>
  <c r="D14" i="4"/>
  <c r="Q13" i="4"/>
  <c r="P13" i="4"/>
  <c r="O13" i="4"/>
  <c r="N13" i="4"/>
  <c r="M13" i="4"/>
  <c r="L13" i="4"/>
  <c r="J13" i="4"/>
  <c r="D13" i="4" s="1"/>
  <c r="I13" i="4"/>
  <c r="H13" i="4"/>
  <c r="G13" i="4"/>
  <c r="F13" i="4"/>
  <c r="D9" i="4"/>
  <c r="D7" i="2"/>
  <c r="D4" i="2"/>
  <c r="C81" i="1"/>
  <c r="C74" i="1"/>
  <c r="W59" i="1"/>
  <c r="Q59" i="1"/>
  <c r="J59" i="1"/>
  <c r="D59" i="1"/>
  <c r="V57" i="1"/>
  <c r="P57" i="1"/>
  <c r="I57" i="1"/>
  <c r="V56" i="1"/>
  <c r="P56" i="1"/>
  <c r="I56" i="1"/>
  <c r="V55" i="1"/>
  <c r="P55" i="1"/>
  <c r="I55" i="1"/>
  <c r="V54" i="1"/>
  <c r="P54" i="1"/>
  <c r="I54" i="1"/>
  <c r="V53" i="1"/>
  <c r="P53" i="1"/>
  <c r="I53" i="1"/>
  <c r="V52" i="1"/>
  <c r="P52" i="1"/>
  <c r="I52" i="1"/>
  <c r="V51" i="1"/>
  <c r="P51" i="1"/>
  <c r="I51" i="1"/>
  <c r="V50" i="1"/>
  <c r="P50" i="1"/>
  <c r="I50" i="1"/>
  <c r="V49" i="1"/>
  <c r="P49" i="1"/>
  <c r="I49" i="1"/>
  <c r="V48" i="1"/>
  <c r="P48" i="1"/>
  <c r="I48" i="1"/>
  <c r="V47" i="1"/>
  <c r="P47" i="1"/>
  <c r="I47" i="1"/>
  <c r="V46" i="1"/>
  <c r="P46" i="1"/>
  <c r="I46" i="1"/>
  <c r="V45" i="1"/>
  <c r="P45" i="1"/>
  <c r="I45" i="1"/>
  <c r="V44" i="1"/>
  <c r="P44" i="1"/>
  <c r="I44" i="1"/>
  <c r="V43" i="1"/>
  <c r="P43" i="1"/>
  <c r="I43" i="1"/>
  <c r="V42" i="1"/>
  <c r="P42" i="1"/>
  <c r="I42" i="1"/>
  <c r="V41" i="1"/>
  <c r="P41" i="1"/>
  <c r="I41" i="1"/>
  <c r="V40" i="1"/>
  <c r="P40" i="1"/>
  <c r="I40" i="1"/>
  <c r="V39" i="1"/>
  <c r="P39" i="1"/>
  <c r="I39" i="1"/>
  <c r="V38" i="1"/>
  <c r="P38" i="1"/>
  <c r="I38" i="1"/>
  <c r="V37" i="1"/>
  <c r="P37" i="1"/>
  <c r="I37" i="1"/>
  <c r="V36" i="1"/>
  <c r="P36" i="1"/>
  <c r="I36" i="1"/>
  <c r="V35" i="1"/>
  <c r="P35" i="1"/>
  <c r="I35" i="1"/>
  <c r="V34" i="1"/>
  <c r="P34" i="1"/>
  <c r="I34" i="1"/>
  <c r="V33" i="1"/>
  <c r="P33" i="1"/>
  <c r="I33" i="1"/>
  <c r="V32" i="1"/>
  <c r="P32" i="1"/>
  <c r="I32" i="1"/>
  <c r="V31" i="1"/>
  <c r="P31" i="1"/>
  <c r="I31" i="1"/>
  <c r="V30" i="1"/>
  <c r="P30" i="1"/>
  <c r="I30" i="1"/>
  <c r="V29" i="1"/>
  <c r="P29" i="1"/>
  <c r="I29" i="1"/>
  <c r="V28" i="1"/>
  <c r="P28" i="1"/>
  <c r="I28" i="1"/>
  <c r="D21" i="1"/>
  <c r="D20" i="1"/>
  <c r="Q19" i="1"/>
  <c r="P19" i="1"/>
  <c r="O19" i="1"/>
  <c r="N19" i="1"/>
  <c r="M19" i="1"/>
  <c r="L19" i="1"/>
  <c r="J19" i="1"/>
  <c r="I19" i="1"/>
  <c r="H19" i="1"/>
  <c r="G19" i="1"/>
  <c r="F19" i="1"/>
  <c r="D15" i="1"/>
  <c r="D14" i="1"/>
  <c r="Q13" i="1"/>
  <c r="P13" i="1"/>
  <c r="O13" i="1"/>
  <c r="N13" i="1"/>
  <c r="M13" i="1"/>
  <c r="L13" i="1"/>
  <c r="J13" i="1"/>
  <c r="I13" i="1"/>
  <c r="H13" i="1"/>
  <c r="G13" i="1"/>
  <c r="F13" i="1"/>
  <c r="D13" i="1" s="1"/>
  <c r="D9" i="1"/>
  <c r="D11" i="1" s="1"/>
  <c r="D19" i="1" l="1"/>
  <c r="Q62" i="1"/>
  <c r="W60" i="1"/>
  <c r="J60" i="1"/>
  <c r="N22" i="4"/>
  <c r="N16" i="4"/>
  <c r="N17" i="4" s="1"/>
  <c r="Q16" i="4"/>
  <c r="Q17" i="4" s="1"/>
  <c r="J22" i="4"/>
  <c r="J23" i="4" s="1"/>
  <c r="L22" i="4"/>
  <c r="L23" i="4" s="1"/>
  <c r="O28" i="4"/>
  <c r="O29" i="4" s="1"/>
  <c r="J16" i="4"/>
  <c r="J17" i="4" s="1"/>
  <c r="M16" i="4"/>
  <c r="M17" i="4" s="1"/>
  <c r="Q23" i="1"/>
  <c r="N23" i="1"/>
  <c r="D61" i="4"/>
  <c r="F22" i="4"/>
  <c r="F23" i="4" s="1"/>
  <c r="G22" i="4"/>
  <c r="G23" i="4" s="1"/>
  <c r="N23" i="4"/>
  <c r="M22" i="4"/>
  <c r="M23" i="4" s="1"/>
  <c r="P22" i="4"/>
  <c r="P23" i="4" s="1"/>
  <c r="Q10" i="4"/>
  <c r="Q11" i="4" s="1"/>
  <c r="G10" i="4"/>
  <c r="G11" i="4" s="1"/>
  <c r="D4" i="4"/>
  <c r="J61" i="4"/>
  <c r="I28" i="4"/>
  <c r="I29" i="4" s="1"/>
  <c r="D5" i="4"/>
  <c r="D6" i="4" s="1"/>
  <c r="D7" i="4" s="1"/>
  <c r="D11" i="4"/>
  <c r="L16" i="4"/>
  <c r="L17" i="4" s="1"/>
  <c r="P28" i="4"/>
  <c r="P29" i="4" s="1"/>
  <c r="D60" i="4"/>
  <c r="D62" i="4" s="1"/>
  <c r="O16" i="4"/>
  <c r="O17" i="4" s="1"/>
  <c r="H22" i="4"/>
  <c r="P16" i="4"/>
  <c r="P17" i="4" s="1"/>
  <c r="I22" i="4"/>
  <c r="I23" i="4" s="1"/>
  <c r="Q61" i="4"/>
  <c r="Q28" i="4"/>
  <c r="Q29" i="4" s="1"/>
  <c r="F10" i="4"/>
  <c r="I10" i="4"/>
  <c r="I11" i="4" s="1"/>
  <c r="G28" i="4"/>
  <c r="G29" i="4" s="1"/>
  <c r="O22" i="4"/>
  <c r="O23" i="4" s="1"/>
  <c r="H28" i="4"/>
  <c r="H29" i="4" s="1"/>
  <c r="L10" i="4"/>
  <c r="L11" i="4" s="1"/>
  <c r="M10" i="4"/>
  <c r="M11" i="4" s="1"/>
  <c r="F16" i="4"/>
  <c r="Q22" i="4"/>
  <c r="Q23" i="4" s="1"/>
  <c r="J28" i="4"/>
  <c r="J29" i="4" s="1"/>
  <c r="H10" i="4"/>
  <c r="H11" i="4" s="1"/>
  <c r="J10" i="4"/>
  <c r="J11" i="4" s="1"/>
  <c r="N10" i="4"/>
  <c r="N11" i="4" s="1"/>
  <c r="G16" i="4"/>
  <c r="G17" i="4" s="1"/>
  <c r="L28" i="4"/>
  <c r="L29" i="4" s="1"/>
  <c r="O10" i="4"/>
  <c r="O11" i="4" s="1"/>
  <c r="H16" i="4"/>
  <c r="H17" i="4" s="1"/>
  <c r="M28" i="4"/>
  <c r="M29" i="4" s="1"/>
  <c r="F28" i="4"/>
  <c r="P10" i="4"/>
  <c r="P11" i="4" s="1"/>
  <c r="I16" i="4"/>
  <c r="I17" i="4" s="1"/>
  <c r="N28" i="4"/>
  <c r="N29" i="4" s="1"/>
  <c r="D5" i="1"/>
  <c r="D6" i="1" s="1"/>
  <c r="D7" i="1" s="1"/>
  <c r="D4" i="1"/>
  <c r="Q16" i="1"/>
  <c r="Q17" i="1" s="1"/>
  <c r="G16" i="1"/>
  <c r="G17" i="1" s="1"/>
  <c r="F17" i="1"/>
  <c r="O10" i="1"/>
  <c r="O11" i="1" s="1"/>
  <c r="M10" i="1"/>
  <c r="M11" i="1" s="1"/>
  <c r="L11" i="1"/>
  <c r="P10" i="1"/>
  <c r="P11" i="1" s="1"/>
  <c r="I16" i="1"/>
  <c r="Q10" i="1"/>
  <c r="Q11" i="1" s="1"/>
  <c r="O16" i="1"/>
  <c r="O17" i="1" s="1"/>
  <c r="I23" i="1"/>
  <c r="F10" i="1"/>
  <c r="J23" i="1"/>
  <c r="L23" i="1"/>
  <c r="H10" i="1"/>
  <c r="H11" i="1" s="1"/>
  <c r="M23" i="1"/>
  <c r="Q60" i="1"/>
  <c r="J16" i="1"/>
  <c r="J17" i="1" s="1"/>
  <c r="M16" i="1"/>
  <c r="M17" i="1" s="1"/>
  <c r="N16" i="1"/>
  <c r="N17" i="1" s="1"/>
  <c r="H23" i="1"/>
  <c r="P16" i="1"/>
  <c r="P17" i="1" s="1"/>
  <c r="G10" i="1"/>
  <c r="G11" i="1" s="1"/>
  <c r="I10" i="1"/>
  <c r="I11" i="1" s="1"/>
  <c r="G23" i="1"/>
  <c r="O23" i="1"/>
  <c r="H16" i="1"/>
  <c r="H17" i="1" s="1"/>
  <c r="J10" i="1"/>
  <c r="J11" i="1" s="1"/>
  <c r="P23" i="1"/>
  <c r="N10" i="1"/>
  <c r="N11" i="1" s="1"/>
  <c r="L16" i="1"/>
  <c r="L17" i="1" s="1"/>
  <c r="D22" i="4" l="1"/>
  <c r="D23" i="4" s="1"/>
  <c r="H23" i="4"/>
  <c r="F11" i="4"/>
  <c r="D10" i="4"/>
  <c r="D28" i="4"/>
  <c r="D29" i="4" s="1"/>
  <c r="F29" i="4"/>
  <c r="F17" i="4"/>
  <c r="D16" i="4"/>
  <c r="D17" i="4" s="1"/>
  <c r="D16" i="1"/>
  <c r="D17" i="1" s="1"/>
  <c r="F11" i="1"/>
  <c r="D10" i="1"/>
  <c r="I17" i="1"/>
  <c r="F23" i="1"/>
  <c r="D22" i="1"/>
  <c r="D2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A47F58E8-B6FD-44C6-8404-A992283ACF21}">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80A9B820-CA10-4936-AF5A-2F0A972A8936}">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F757C946-9B12-4537-B1D6-D2ADA276E114}">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2897E4FC-C390-401C-B981-3EF495E7E8BE}">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CEBDA58C-6DF7-4BD5-A0A1-FFDD0DC9083B}">
      <text>
        <r>
          <rPr>
            <b/>
            <sz val="9"/>
            <color indexed="81"/>
            <rFont val="Tahoma"/>
            <family val="2"/>
          </rPr>
          <t>Davis, Amin:</t>
        </r>
        <r>
          <rPr>
            <sz val="9"/>
            <color indexed="81"/>
            <rFont val="Tahoma"/>
            <family val="2"/>
          </rPr>
          <t xml:space="preserve">
ALL DOCUMENTS SUPPORTING ALL PROJECT RELATED EXPENSES SHOULD BE LISTED IN THIS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D4" authorId="0" shapeId="0" xr:uid="{7B2A36FC-BEF9-4570-A750-605FF1B05571}">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6E532557-A681-4009-8E58-49580A38290B}">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9434EA4A-490A-4DB4-AD2E-8B9AA54DCAE1}">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8C2F89BD-35CA-4A6B-98DE-FD8E63F22548}">
      <text>
        <r>
          <rPr>
            <b/>
            <sz val="9"/>
            <color indexed="81"/>
            <rFont val="Tahoma"/>
            <family val="2"/>
          </rPr>
          <t>Davis, Amin:</t>
        </r>
        <r>
          <rPr>
            <sz val="9"/>
            <color indexed="81"/>
            <rFont val="Tahoma"/>
            <family val="2"/>
          </rPr>
          <t xml:space="preserve">
This cell will autopopulate once the Grant Budget-DEQ is completed.</t>
        </r>
      </text>
    </comment>
    <comment ref="B32" authorId="0" shapeId="0" xr:uid="{5E614C34-4914-428A-8622-04CBBA524592}">
      <text>
        <r>
          <rPr>
            <b/>
            <sz val="9"/>
            <color indexed="81"/>
            <rFont val="Tahoma"/>
            <family val="2"/>
          </rPr>
          <t>Davis, Amin:</t>
        </r>
        <r>
          <rPr>
            <sz val="9"/>
            <color indexed="81"/>
            <rFont val="Tahoma"/>
            <family val="2"/>
          </rPr>
          <t xml:space="preserve">
ALL DOCUMENTS SUPPORTING ALL PROJECT RELATED EXPENSES SHOULD BE LISTED IN THIS SECTION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4" authorId="0" shapeId="0" xr:uid="{9D49BC55-9D5C-492C-B296-0CEDED4A8EDB}">
      <text>
        <r>
          <rPr>
            <b/>
            <sz val="9"/>
            <color indexed="81"/>
            <rFont val="Tahoma"/>
            <family val="2"/>
          </rPr>
          <t>Davis, Amin:</t>
        </r>
        <r>
          <rPr>
            <sz val="9"/>
            <color indexed="81"/>
            <rFont val="Tahoma"/>
            <family val="2"/>
          </rPr>
          <t xml:space="preserve">
This cell will autopopulate once all of the budget information below is entered.</t>
        </r>
      </text>
    </comment>
    <comment ref="D5" authorId="0" shapeId="0" xr:uid="{128DC8F1-A10F-4875-B043-ADA8B9F151D5}">
      <text>
        <r>
          <rPr>
            <b/>
            <sz val="9"/>
            <color indexed="81"/>
            <rFont val="Tahoma"/>
            <family val="2"/>
          </rPr>
          <t>Davis, Amin:</t>
        </r>
        <r>
          <rPr>
            <sz val="9"/>
            <color indexed="81"/>
            <rFont val="Tahoma"/>
            <family val="2"/>
          </rPr>
          <t xml:space="preserve">
This cell will autopopulate once the Grant Budget-DEQ is completed.</t>
        </r>
      </text>
    </comment>
    <comment ref="D6" authorId="0" shapeId="0" xr:uid="{653D8DAD-3A9D-44FD-BE14-FFDB83660E03}">
      <text>
        <r>
          <rPr>
            <b/>
            <sz val="9"/>
            <color indexed="81"/>
            <rFont val="Tahoma"/>
            <family val="2"/>
          </rPr>
          <t>Davis, Amin:</t>
        </r>
        <r>
          <rPr>
            <sz val="9"/>
            <color indexed="81"/>
            <rFont val="Tahoma"/>
            <family val="2"/>
          </rPr>
          <t xml:space="preserve">
This cell will autopopulate once the Grant Budget-DEQ is completed.</t>
        </r>
      </text>
    </comment>
    <comment ref="D7" authorId="0" shapeId="0" xr:uid="{D1723B2C-BDDC-4695-B897-CDAA3A3BEAB3}">
      <text>
        <r>
          <rPr>
            <b/>
            <sz val="9"/>
            <color indexed="81"/>
            <rFont val="Tahoma"/>
            <family val="2"/>
          </rPr>
          <t>Davis, Amin:</t>
        </r>
        <r>
          <rPr>
            <sz val="9"/>
            <color indexed="81"/>
            <rFont val="Tahoma"/>
            <family val="2"/>
          </rPr>
          <t xml:space="preserve">
This cell will autopopulate once the Grant Budget-DEQ is completed.</t>
        </r>
      </text>
    </comment>
    <comment ref="B26" authorId="0" shapeId="0" xr:uid="{C53D5C29-E5CC-4461-81A2-B871D78B6B78}">
      <text>
        <r>
          <rPr>
            <b/>
            <sz val="9"/>
            <color indexed="81"/>
            <rFont val="Tahoma"/>
            <family val="2"/>
          </rPr>
          <t>Davis, Amin:</t>
        </r>
        <r>
          <rPr>
            <sz val="9"/>
            <color indexed="81"/>
            <rFont val="Tahoma"/>
            <family val="2"/>
          </rPr>
          <t xml:space="preserve">
ALL DOCUMENTS SUPPORTING ALL PROJECT RELATED EXPENSES SHOULD BE LISTED IN THIS SECTION
</t>
        </r>
      </text>
    </comment>
    <comment ref="F85" authorId="1" shapeId="0" xr:uid="{C1817086-7C63-4D11-8A00-7CE50943B66C}">
      <text>
        <r>
          <rPr>
            <b/>
            <sz val="9"/>
            <color indexed="81"/>
            <rFont val="Tahoma"/>
            <family val="2"/>
          </rPr>
          <t>Davis, Amin K:</t>
        </r>
        <r>
          <rPr>
            <sz val="9"/>
            <color indexed="81"/>
            <rFont val="Tahoma"/>
            <family val="2"/>
          </rPr>
          <t xml:space="preserve">
Enter formula here based on CSD and total previous payments under Amount (Cell C62)</t>
        </r>
      </text>
    </comment>
  </commentList>
</comments>
</file>

<file path=xl/sharedStrings.xml><?xml version="1.0" encoding="utf-8"?>
<sst xmlns="http://schemas.openxmlformats.org/spreadsheetml/2006/main" count="613" uniqueCount="188">
  <si>
    <t>Project Name:</t>
  </si>
  <si>
    <t xml:space="preserve"> </t>
  </si>
  <si>
    <t>Last Update Date:</t>
  </si>
  <si>
    <t>CATEGORY</t>
  </si>
  <si>
    <t>COMPLETION INSTRUCTIONS</t>
  </si>
  <si>
    <t>DEQ Contract #:</t>
  </si>
  <si>
    <t>PLEASE USE THIS SHEET IF PROJECT INCUDES ONLY NON-FEDERAL FUNDS. CLICK APPROPRIATE 'FEDERAL' OR 'NRCS-EQIP' TABS AT BOTTOM LEFT FOR ALL OTHER TYPES OF PROJECTS</t>
  </si>
  <si>
    <t>Total Budgeted Project Costs:</t>
  </si>
  <si>
    <t>Grant Award Amount:</t>
  </si>
  <si>
    <t>1.) GRANT BUDGET -DEQ</t>
  </si>
  <si>
    <t>Enter DEQ (WRDG grant) cost-share amounts in Starting Balance row per most recently approved DEQ grant contract budget.</t>
  </si>
  <si>
    <t>90% Reimbursement Amount:</t>
  </si>
  <si>
    <t xml:space="preserve"> 2.) GRANT BUDGET - LOCAL</t>
  </si>
  <si>
    <t>90% Reimbursement Remaining:</t>
  </si>
  <si>
    <t xml:space="preserve"> 3.) GRANT BUDGET - OTHER NON-FEDERAL</t>
  </si>
  <si>
    <t>Administration</t>
  </si>
  <si>
    <t>Design</t>
  </si>
  <si>
    <t>Permitting</t>
  </si>
  <si>
    <t>Survey</t>
  </si>
  <si>
    <t>Constr. Materials</t>
  </si>
  <si>
    <t>Plant Materials</t>
  </si>
  <si>
    <t>Constr. Oversight</t>
  </si>
  <si>
    <t>Construction</t>
  </si>
  <si>
    <t>Education</t>
  </si>
  <si>
    <t>Monitoring</t>
  </si>
  <si>
    <t>Land</t>
  </si>
  <si>
    <t>4.) Cost &amp; Invoicing Documentation</t>
  </si>
  <si>
    <t>GRANT BUDGET - DEQ</t>
  </si>
  <si>
    <t>Starting Balance:</t>
  </si>
  <si>
    <t>5.) DEQ Share Tracking</t>
  </si>
  <si>
    <t>Expended:</t>
  </si>
  <si>
    <t xml:space="preserve"> 6.) Local Government Share Tracking</t>
  </si>
  <si>
    <t>Enter invoice dates and Local Government Grantee expenses here based on corresponding invoice/receipt/statement of time entry directly across in Cost &amp; Invoicing Documentation section. If expenses not applicable to this section leave blank.</t>
  </si>
  <si>
    <t>Remaining Balance:</t>
  </si>
  <si>
    <t xml:space="preserve"> 7.) Other Non-Federal Share Tracking</t>
  </si>
  <si>
    <t>Enter invoice dates and Other Non-Federal expenses here based on corresponding invoice/receipt/statement of time entry directly across in Cost &amp; Invoicing Documentation section.  If expenses not applicable to this section leave blank.</t>
  </si>
  <si>
    <t xml:space="preserve"> 8.) Payment Amount</t>
  </si>
  <si>
    <t>GRANT BUDGET -LOCAL GVMT</t>
  </si>
  <si>
    <t>In-Kind</t>
  </si>
  <si>
    <t>COST &amp; INVOICING DOCUMENTATION</t>
  </si>
  <si>
    <t xml:space="preserve">NOTES: </t>
  </si>
  <si>
    <t>Cash</t>
  </si>
  <si>
    <t xml:space="preserve">1.) ALL DOCUMENTS SUPPORTING ALL PROJECT-RELATED EXPENSES SHOULD BE LISTED IN THIS SECTION AND SHOULD EQUAL TOTAL GRANT PROJECT COSTS AT GRANT CLOSE-OUT. </t>
  </si>
  <si>
    <t>GRANT BUDGET -OTHER NON FEDERAL</t>
  </si>
  <si>
    <t>Cost &amp; Invoicing Documentation</t>
  </si>
  <si>
    <t xml:space="preserve">DEQ Share </t>
  </si>
  <si>
    <t>Local Government Share</t>
  </si>
  <si>
    <t>Other Non-Federal Share</t>
  </si>
  <si>
    <t>Request #</t>
  </si>
  <si>
    <t>Description</t>
  </si>
  <si>
    <t>Amount</t>
  </si>
  <si>
    <t>Date</t>
  </si>
  <si>
    <t>Category</t>
  </si>
  <si>
    <t>Code</t>
  </si>
  <si>
    <t>Total Costs:</t>
  </si>
  <si>
    <t>Total</t>
  </si>
  <si>
    <t>Match %</t>
  </si>
  <si>
    <t>Payment #</t>
  </si>
  <si>
    <t>Category Codes</t>
  </si>
  <si>
    <t xml:space="preserve"> Excess Local Match</t>
  </si>
  <si>
    <t>A</t>
  </si>
  <si>
    <t>C</t>
  </si>
  <si>
    <t>CM</t>
  </si>
  <si>
    <t>Construction Materials</t>
  </si>
  <si>
    <t>CO</t>
  </si>
  <si>
    <t>Construction Oversight</t>
  </si>
  <si>
    <t>D</t>
  </si>
  <si>
    <t>Design / Engineering</t>
  </si>
  <si>
    <t>E</t>
  </si>
  <si>
    <t>L</t>
  </si>
  <si>
    <t>M</t>
  </si>
  <si>
    <t>P</t>
  </si>
  <si>
    <t>PM</t>
  </si>
  <si>
    <t>Total:</t>
  </si>
  <si>
    <t>S</t>
  </si>
  <si>
    <t>10% Retainage Summary</t>
  </si>
  <si>
    <t>DEQ Share Tracking</t>
  </si>
  <si>
    <t>Non Federal-Category Codes</t>
  </si>
  <si>
    <t>Federal-Category Codes</t>
  </si>
  <si>
    <t>AF</t>
  </si>
  <si>
    <t>CF</t>
  </si>
  <si>
    <t>CMF</t>
  </si>
  <si>
    <t>COF</t>
  </si>
  <si>
    <t>DF</t>
  </si>
  <si>
    <t>EF</t>
  </si>
  <si>
    <t>LF</t>
  </si>
  <si>
    <t>MF</t>
  </si>
  <si>
    <t>PF</t>
  </si>
  <si>
    <t>PMF</t>
  </si>
  <si>
    <t>SF</t>
  </si>
  <si>
    <t xml:space="preserve"> 2.) GRANT BUDGET - LOCAL GVMT</t>
  </si>
  <si>
    <t>Const. Oversight</t>
  </si>
  <si>
    <t>4.) GRANT BUDGET - FEDERAL</t>
  </si>
  <si>
    <t>5.) Cost &amp; Invoicing Documentation</t>
  </si>
  <si>
    <t xml:space="preserve">6.) DEQ Share </t>
  </si>
  <si>
    <t xml:space="preserve">7.) Local Government Share </t>
  </si>
  <si>
    <t xml:space="preserve"> 8.) Other Non-Federal Share</t>
  </si>
  <si>
    <t xml:space="preserve">9.) Federal Share </t>
  </si>
  <si>
    <t>10.) Payment Amount</t>
  </si>
  <si>
    <t>2.) SALES TAXES LISTED ON INVOICES ARE NOT A REIMBURSEABLE EXPENSE. THEREFORE TAX AMOUNTS SHOULD NOT BE INCLUDED UNDER THE DEQ SHARE COLUMN FOR REIMBURSEMENT; LIST TAX AMOUNTS IN OTHER NON-FEDERAL SECTION.</t>
  </si>
  <si>
    <t>GRANT BUDGET - OTHER NON FEDERAL</t>
  </si>
  <si>
    <t>GRANT BUDGET - FEDERAL</t>
  </si>
  <si>
    <t xml:space="preserve">Local Government Share </t>
  </si>
  <si>
    <t>Federal Share</t>
  </si>
  <si>
    <t>Non-Federal Total:</t>
  </si>
  <si>
    <t>Federal Total:</t>
  </si>
  <si>
    <t>Total Costs</t>
  </si>
  <si>
    <t>Excess Local Match:</t>
  </si>
  <si>
    <t>Federal Code</t>
  </si>
  <si>
    <t>PLEASE USE THIS SHEET FOR NRCS-EQIP STREAM RESTORATION PROJECTS ONLY. CLICK APPROPRIATE 'FEDERAL' OR 'NON-FEDERAL' TAB AT BOTTOM LEFT FOR ALL OTHER TYPES OF PROJECTS</t>
  </si>
  <si>
    <t xml:space="preserve"> 2.) GRANT BUDGET - OTHER COST-SHARE CONTRIBUTIONS</t>
  </si>
  <si>
    <t>3.) GRANT BUDGET - FEDERAL</t>
  </si>
  <si>
    <t>5.) DEQ Share</t>
  </si>
  <si>
    <t xml:space="preserve"> 6.) Other Cost-Share Contributions</t>
  </si>
  <si>
    <t>7.) Federal Share Reimbursement</t>
  </si>
  <si>
    <t xml:space="preserve">Enter Federal reimbursement amounts and dates signed per final NRCS-CPA-1245 Pay Application forms.  </t>
  </si>
  <si>
    <t>8.) Payment Amount</t>
  </si>
  <si>
    <t>GRANT BUDGET - COST SHARE CONTRIBUTIONS</t>
  </si>
  <si>
    <t>QA/QC Pass</t>
  </si>
  <si>
    <t>Other Cost-Share Contributions</t>
  </si>
  <si>
    <t>Federal Share Reimbursement</t>
  </si>
  <si>
    <t>Invoice Totals (Actual Project Cost):</t>
  </si>
  <si>
    <t>QA/QC Total Cost:</t>
  </si>
  <si>
    <t>Federal Reimbursement:</t>
  </si>
  <si>
    <t>NonFed Match %</t>
  </si>
  <si>
    <t>Net Cost:</t>
  </si>
  <si>
    <t>Final Payment Calculation - NRCS EQIP (Actual Costs)</t>
  </si>
  <si>
    <t>Final Payment Calculation Instructions</t>
  </si>
  <si>
    <t>Actual Project Cost - Total NRCS-CPA 1245 Amount = X</t>
  </si>
  <si>
    <t>1.) Invoices: enter all final invoices and expenses in the Cost &amp; Invoicing Documentation section. Enter the NRCS-CPA-1245 Pay App(s) in this section but not the amount(s).</t>
  </si>
  <si>
    <t>If $X &gt;/= Contract Amount, CSD = Max Grant Award Amount</t>
  </si>
  <si>
    <t>2.) NRCS 1245 Forms: enter the NRCS-CPA-1245 Pay App(s) amounts in the Federal Share Reimbursement section.</t>
  </si>
  <si>
    <t xml:space="preserve">If $X &lt; Contract Amount, CSD = $X </t>
  </si>
  <si>
    <t xml:space="preserve">3.) Cumulative State Disbursement (CSD): enter the correct calculation found in Cell C85 into Cell F85 based on the CSD in Cell C83 or C84 to determine the Final Payment Amount. </t>
  </si>
  <si>
    <t>CSD - Total of All Prior Payments = Final Payment Amount</t>
  </si>
  <si>
    <t>4.) DEQ Share Column: allocate final invoice expenses for the final payment request under the DEQ Share column based on the Final Payment Amount listed in Cell F86 and  the CSD listed in Cell F83 or Cell F84.</t>
  </si>
  <si>
    <t>Final Payment Amount</t>
  </si>
  <si>
    <t>Location</t>
  </si>
  <si>
    <t>Update</t>
  </si>
  <si>
    <t>Notes</t>
  </si>
  <si>
    <t>FINAL PAYMENT COMPLETION INSTRUCTIONS</t>
  </si>
  <si>
    <t xml:space="preserve">1.)	Enter all final invoices and expenses under the Cost &amp; Invoicing Documentation column. Enter the NRCS-CPA-1245 Pay App(s) in this column but not the amount(s). </t>
  </si>
  <si>
    <t>FINAL INVOICES</t>
  </si>
  <si>
    <t>NRCS-CPA-1245 FORMS</t>
  </si>
  <si>
    <t>FINAL PAYMENT AMOUNT</t>
  </si>
  <si>
    <t>2.) Enter NRCS-CPA-1245 Pay App(s) amounts under the Federal Share Reimbursement column.</t>
  </si>
  <si>
    <t>3.) Enter correct calculation into Cell F85 based on whether Cell C83 or C84 (the Cumulative State Disbursement) applies to determine the Final Payment Amount. See formula in Cell F85 of attached tracking sheet.</t>
  </si>
  <si>
    <t>EXPENSE ALLOCATIONS</t>
  </si>
  <si>
    <t xml:space="preserve">4.) Allocate final invoice expenses for the final payment request under the DEQ Share column based on the Final Payment Amount listed in Cell F86. </t>
  </si>
  <si>
    <t>CONSTRUCTION INVOICES</t>
  </si>
  <si>
    <t>5.) Only include the DEQ Share expense(s) or the QA/QC Pass will be red and not work. There should not be any expenses listed in the Local/Other Nonfederal column.</t>
  </si>
  <si>
    <t>Sheet</t>
  </si>
  <si>
    <t>All</t>
  </si>
  <si>
    <t>Upper Left</t>
  </si>
  <si>
    <t>Replaced old DWR logo with DEQ DWR logo</t>
  </si>
  <si>
    <t>Replaced logo in all WRDG documents for consistency</t>
  </si>
  <si>
    <t>Column C</t>
  </si>
  <si>
    <t>Activated text wrapping</t>
  </si>
  <si>
    <t>Allow for long invoice descriptions</t>
  </si>
  <si>
    <r>
      <t xml:space="preserve">Enter Grantee's Local Government cost-share amounts in </t>
    </r>
    <r>
      <rPr>
        <i/>
        <sz val="12"/>
        <color theme="1"/>
        <rFont val="Arial"/>
        <family val="2"/>
      </rPr>
      <t xml:space="preserve">Cash </t>
    </r>
    <r>
      <rPr>
        <sz val="12"/>
        <color theme="1"/>
        <rFont val="Arial"/>
        <family val="2"/>
      </rPr>
      <t>and</t>
    </r>
    <r>
      <rPr>
        <i/>
        <sz val="12"/>
        <color theme="1"/>
        <rFont val="Arial"/>
        <family val="2"/>
      </rPr>
      <t xml:space="preserve"> In-Kind</t>
    </r>
    <r>
      <rPr>
        <sz val="12"/>
        <color theme="1"/>
        <rFont val="Arial"/>
        <family val="2"/>
      </rPr>
      <t xml:space="preserve"> rows per most recently approved DEQ grant contract budget. </t>
    </r>
  </si>
  <si>
    <r>
      <t xml:space="preserve">Enter Other Non-Federal cost-share amounts in </t>
    </r>
    <r>
      <rPr>
        <i/>
        <sz val="12"/>
        <color theme="1"/>
        <rFont val="Arial"/>
        <family val="2"/>
      </rPr>
      <t xml:space="preserve">Cash </t>
    </r>
    <r>
      <rPr>
        <sz val="12"/>
        <color theme="1"/>
        <rFont val="Arial"/>
        <family val="2"/>
      </rPr>
      <t xml:space="preserve">and </t>
    </r>
    <r>
      <rPr>
        <i/>
        <sz val="12"/>
        <color theme="1"/>
        <rFont val="Arial"/>
        <family val="2"/>
      </rPr>
      <t>In-Kind</t>
    </r>
    <r>
      <rPr>
        <sz val="12"/>
        <color theme="1"/>
        <rFont val="Arial"/>
        <family val="2"/>
      </rPr>
      <t xml:space="preserve"> rows per most recently approved DEQ grant contract budget. </t>
    </r>
  </si>
  <si>
    <r>
      <t xml:space="preserve">Enter itemized invoice/receipt/statement of time, etc. here (Contractor/Vendor Name, Invoice/Receipt #, etc.). </t>
    </r>
    <r>
      <rPr>
        <i/>
        <sz val="12"/>
        <rFont val="Arial"/>
        <family val="2"/>
      </rPr>
      <t>Request #</t>
    </r>
    <r>
      <rPr>
        <sz val="12"/>
        <rFont val="Arial"/>
        <family val="2"/>
      </rPr>
      <t xml:space="preserve"> corresponds to </t>
    </r>
    <r>
      <rPr>
        <i/>
        <sz val="12"/>
        <rFont val="Arial"/>
        <family val="2"/>
      </rPr>
      <t>Payment #</t>
    </r>
    <r>
      <rPr>
        <sz val="12"/>
        <rFont val="Arial"/>
        <family val="2"/>
      </rPr>
      <t xml:space="preserve"> in Cell B62. Amount equals total expenses listed on invoice, or project expenses if invoice contains non-project expenses.</t>
    </r>
  </si>
  <si>
    <r>
      <t xml:space="preserve">Enter dates and requested DEQ (grant) reimbursement amounts here based on corresponding invoice/receipt/statement of time entry directly across in </t>
    </r>
    <r>
      <rPr>
        <i/>
        <sz val="12"/>
        <rFont val="Arial"/>
        <family val="2"/>
      </rPr>
      <t>Cost &amp; Invoicing Documentation</t>
    </r>
    <r>
      <rPr>
        <sz val="12"/>
        <rFont val="Arial"/>
        <family val="2"/>
      </rPr>
      <t xml:space="preserve"> section. If expenses not applicable to this section leave blank.</t>
    </r>
  </si>
  <si>
    <r>
      <t xml:space="preserve">Verify sum of </t>
    </r>
    <r>
      <rPr>
        <i/>
        <sz val="12"/>
        <color theme="1"/>
        <rFont val="Arial"/>
        <family val="2"/>
      </rPr>
      <t>DEQ Share</t>
    </r>
    <r>
      <rPr>
        <sz val="12"/>
        <color theme="1"/>
        <rFont val="Arial"/>
        <family val="2"/>
      </rPr>
      <t xml:space="preserve"> amount by summing amounts for the current Request #. </t>
    </r>
    <r>
      <rPr>
        <i/>
        <sz val="12"/>
        <color theme="1"/>
        <rFont val="Arial"/>
        <family val="2"/>
      </rPr>
      <t>Payment #</t>
    </r>
    <r>
      <rPr>
        <sz val="12"/>
        <color theme="1"/>
        <rFont val="Arial"/>
        <family val="2"/>
      </rPr>
      <t xml:space="preserve"> should correspond to </t>
    </r>
    <r>
      <rPr>
        <i/>
        <sz val="12"/>
        <color theme="1"/>
        <rFont val="Arial"/>
        <family val="2"/>
      </rPr>
      <t xml:space="preserve">Request # in </t>
    </r>
    <r>
      <rPr>
        <sz val="12"/>
        <color theme="1"/>
        <rFont val="Arial"/>
        <family val="2"/>
      </rPr>
      <t>Cost &amp; Invoicing Documentation</t>
    </r>
    <r>
      <rPr>
        <i/>
        <sz val="12"/>
        <color theme="1"/>
        <rFont val="Arial"/>
        <family val="2"/>
      </rPr>
      <t xml:space="preserve"> section.</t>
    </r>
  </si>
  <si>
    <r>
      <t xml:space="preserve">Enter Federal cost-share amounts in </t>
    </r>
    <r>
      <rPr>
        <i/>
        <sz val="12"/>
        <color theme="1"/>
        <rFont val="Arial"/>
        <family val="2"/>
      </rPr>
      <t xml:space="preserve">Cash </t>
    </r>
    <r>
      <rPr>
        <sz val="12"/>
        <color theme="1"/>
        <rFont val="Arial"/>
        <family val="2"/>
      </rPr>
      <t xml:space="preserve">and </t>
    </r>
    <r>
      <rPr>
        <i/>
        <sz val="12"/>
        <color theme="1"/>
        <rFont val="Arial"/>
        <family val="2"/>
      </rPr>
      <t>In-Kind</t>
    </r>
    <r>
      <rPr>
        <sz val="12"/>
        <color theme="1"/>
        <rFont val="Arial"/>
        <family val="2"/>
      </rPr>
      <t xml:space="preserve"> rows per most recently approved DEQ grant contract budget. </t>
    </r>
  </si>
  <si>
    <r>
      <t xml:space="preserve">Enter itemized invoice/receipt/statement of time, etc. here (Contractor/Vendor Name, Invoice/Receipt #, etc.). </t>
    </r>
    <r>
      <rPr>
        <i/>
        <sz val="12"/>
        <color theme="1"/>
        <rFont val="Arial"/>
        <family val="2"/>
      </rPr>
      <t>Request #</t>
    </r>
    <r>
      <rPr>
        <sz val="12"/>
        <color theme="1"/>
        <rFont val="Arial"/>
        <family val="2"/>
      </rPr>
      <t xml:space="preserve"> corresponds to </t>
    </r>
    <r>
      <rPr>
        <i/>
        <sz val="12"/>
        <color theme="1"/>
        <rFont val="Arial"/>
        <family val="2"/>
      </rPr>
      <t xml:space="preserve">Payment # </t>
    </r>
    <r>
      <rPr>
        <sz val="12"/>
        <color theme="1"/>
        <rFont val="Arial"/>
        <family val="2"/>
      </rPr>
      <t>in Cell B64. Amount equals total expenses listed on invoice, or project expenses if invoice contains non-project expenses.</t>
    </r>
  </si>
  <si>
    <r>
      <t xml:space="preserve">Enter dates and requested DEQ (grant) reimbursement amounts here based on corresponding invoice/receipt/statement of time entry directly across in </t>
    </r>
    <r>
      <rPr>
        <i/>
        <sz val="12"/>
        <color theme="1"/>
        <rFont val="Arial"/>
        <family val="2"/>
      </rPr>
      <t>Cost &amp; Invoicing Documentation</t>
    </r>
    <r>
      <rPr>
        <sz val="12"/>
        <color theme="1"/>
        <rFont val="Arial"/>
        <family val="2"/>
      </rPr>
      <t xml:space="preserve"> section. If expenses not applicable to this section leave blank.</t>
    </r>
  </si>
  <si>
    <r>
      <t xml:space="preserve">Enter invoice dates and Local Government Grantee expenses here based on corresponding invoice/receipt/statement of time entry directly across in </t>
    </r>
    <r>
      <rPr>
        <i/>
        <sz val="12"/>
        <color theme="1"/>
        <rFont val="Arial"/>
        <family val="2"/>
      </rPr>
      <t>Cost &amp; Invoicing Documentation</t>
    </r>
    <r>
      <rPr>
        <sz val="12"/>
        <color theme="1"/>
        <rFont val="Arial"/>
        <family val="2"/>
      </rPr>
      <t xml:space="preserve"> section. If expenses not applicable to this section leave blank.</t>
    </r>
  </si>
  <si>
    <r>
      <t xml:space="preserve">Enter invoice dates and Other Non-Federal expenses here based on corresponding invoice/receipt/statement of time entry directly across in </t>
    </r>
    <r>
      <rPr>
        <i/>
        <sz val="12"/>
        <color theme="1"/>
        <rFont val="Arial"/>
        <family val="2"/>
      </rPr>
      <t>Cost &amp; Invoicing Documentation</t>
    </r>
    <r>
      <rPr>
        <sz val="12"/>
        <color theme="1"/>
        <rFont val="Arial"/>
        <family val="2"/>
      </rPr>
      <t xml:space="preserve"> section.  If expenses not applicable to this section leave blank.</t>
    </r>
  </si>
  <si>
    <r>
      <t xml:space="preserve">Enter invoice dates and Federal expenses here based on corresponding invoice/receipt/statement of time entry directly across in </t>
    </r>
    <r>
      <rPr>
        <i/>
        <sz val="12"/>
        <color theme="1"/>
        <rFont val="Arial"/>
        <family val="2"/>
      </rPr>
      <t>Cost &amp; Invoicing Documentation</t>
    </r>
    <r>
      <rPr>
        <sz val="12"/>
        <color theme="1"/>
        <rFont val="Arial"/>
        <family val="2"/>
      </rPr>
      <t xml:space="preserve"> section.  If expenses not applicable to this section leave blank.</t>
    </r>
  </si>
  <si>
    <r>
      <t xml:space="preserve">Verify sum of DEQ Share amount by summing amounts for the current Request #. </t>
    </r>
    <r>
      <rPr>
        <i/>
        <sz val="12"/>
        <color theme="1"/>
        <rFont val="Arial"/>
        <family val="2"/>
      </rPr>
      <t>Payment #</t>
    </r>
    <r>
      <rPr>
        <sz val="12"/>
        <color theme="1"/>
        <rFont val="Arial"/>
        <family val="2"/>
      </rPr>
      <t xml:space="preserve"> should correspond to </t>
    </r>
    <r>
      <rPr>
        <i/>
        <sz val="12"/>
        <color theme="1"/>
        <rFont val="Arial"/>
        <family val="2"/>
      </rPr>
      <t>Request #</t>
    </r>
    <r>
      <rPr>
        <sz val="12"/>
        <color theme="1"/>
        <rFont val="Arial"/>
        <family val="2"/>
      </rPr>
      <t xml:space="preserve"> in </t>
    </r>
    <r>
      <rPr>
        <i/>
        <sz val="12"/>
        <color theme="1"/>
        <rFont val="Arial"/>
        <family val="2"/>
      </rPr>
      <t>Cost &amp; Invoicing Documentation</t>
    </r>
    <r>
      <rPr>
        <sz val="12"/>
        <color theme="1"/>
        <rFont val="Arial"/>
        <family val="2"/>
      </rPr>
      <t xml:space="preserve"> section.</t>
    </r>
  </si>
  <si>
    <r>
      <t xml:space="preserve">Enter DEQ (WRDG grant) cost-share amounts in </t>
    </r>
    <r>
      <rPr>
        <i/>
        <sz val="12"/>
        <color theme="1"/>
        <rFont val="Arial"/>
        <family val="2"/>
      </rPr>
      <t>Starting Balance</t>
    </r>
    <r>
      <rPr>
        <sz val="12"/>
        <color theme="1"/>
        <rFont val="Arial"/>
        <family val="2"/>
      </rPr>
      <t xml:space="preserve"> row per most recently approved DEQ contract budget.</t>
    </r>
  </si>
  <si>
    <r>
      <t xml:space="preserve">Enter Other Cost-Share Contributions in </t>
    </r>
    <r>
      <rPr>
        <i/>
        <sz val="12"/>
        <color theme="1"/>
        <rFont val="Arial"/>
        <family val="2"/>
      </rPr>
      <t xml:space="preserve">Cash </t>
    </r>
    <r>
      <rPr>
        <sz val="12"/>
        <color theme="1"/>
        <rFont val="Arial"/>
        <family val="2"/>
      </rPr>
      <t xml:space="preserve">and </t>
    </r>
    <r>
      <rPr>
        <i/>
        <sz val="12"/>
        <color theme="1"/>
        <rFont val="Arial"/>
        <family val="2"/>
      </rPr>
      <t>In-Kind</t>
    </r>
    <r>
      <rPr>
        <sz val="12"/>
        <color theme="1"/>
        <rFont val="Arial"/>
        <family val="2"/>
      </rPr>
      <t xml:space="preserve"> rows per most recently approved DEQ contract budget. </t>
    </r>
  </si>
  <si>
    <r>
      <t xml:space="preserve">Enter Federal reimbursment amounts for eligible expenses in </t>
    </r>
    <r>
      <rPr>
        <i/>
        <sz val="12"/>
        <color theme="1"/>
        <rFont val="Arial"/>
        <family val="2"/>
      </rPr>
      <t xml:space="preserve">Cash </t>
    </r>
    <r>
      <rPr>
        <sz val="12"/>
        <color theme="1"/>
        <rFont val="Arial"/>
        <family val="2"/>
      </rPr>
      <t>row per most recently approved NRCS-CPA-1155 or 1156 forms.</t>
    </r>
  </si>
  <si>
    <r>
      <t xml:space="preserve">Enter itemized invoice/receipt/statement of time, etc. here (Contractor/Vendor Name, Invoice/Receipt #, etc.). </t>
    </r>
    <r>
      <rPr>
        <i/>
        <sz val="12"/>
        <color theme="1"/>
        <rFont val="Arial"/>
        <family val="2"/>
      </rPr>
      <t>Request #</t>
    </r>
    <r>
      <rPr>
        <sz val="12"/>
        <color theme="1"/>
        <rFont val="Arial"/>
        <family val="2"/>
      </rPr>
      <t xml:space="preserve"> corresponds to </t>
    </r>
    <r>
      <rPr>
        <i/>
        <sz val="12"/>
        <color theme="1"/>
        <rFont val="Arial"/>
        <family val="2"/>
      </rPr>
      <t>Payment #</t>
    </r>
    <r>
      <rPr>
        <sz val="12"/>
        <color theme="1"/>
        <rFont val="Arial"/>
        <family val="2"/>
      </rPr>
      <t xml:space="preserve"> in Cell B62. Amount equals total expenses listed on invoice, or project expenses if invoice contains non-project expenses.</t>
    </r>
  </si>
  <si>
    <r>
      <t>Enter dates and requested DEQ (grant) reimbursement amounts here based on corresponding invoice/receipt/statement of time entry directly across in</t>
    </r>
    <r>
      <rPr>
        <i/>
        <sz val="12"/>
        <color theme="1"/>
        <rFont val="Arial"/>
        <family val="2"/>
      </rPr>
      <t xml:space="preserve"> Cost &amp; Invoicing Documentation</t>
    </r>
    <r>
      <rPr>
        <sz val="12"/>
        <color theme="1"/>
        <rFont val="Arial"/>
        <family val="2"/>
      </rPr>
      <t xml:space="preserve"> section. If expenses not applicable to this section leave blank.</t>
    </r>
  </si>
  <si>
    <r>
      <t xml:space="preserve">Enter invoice dates and Other Cost-Share expenses here based on corresponding invoice/receipt/statement of time entry directly across in </t>
    </r>
    <r>
      <rPr>
        <i/>
        <sz val="12"/>
        <color theme="1"/>
        <rFont val="Arial"/>
        <family val="2"/>
      </rPr>
      <t>Cost &amp; Invoicing Documentation</t>
    </r>
    <r>
      <rPr>
        <sz val="12"/>
        <color theme="1"/>
        <rFont val="Arial"/>
        <family val="2"/>
      </rPr>
      <t xml:space="preserve"> section. If expenses not applicable to this section leave blank.</t>
    </r>
  </si>
  <si>
    <r>
      <t xml:space="preserve">A formula that confirms or denies whether data has been entered correctly to equal Invoice Totals (Total Project Costs). If </t>
    </r>
    <r>
      <rPr>
        <b/>
        <sz val="12"/>
        <color rgb="FF00B050"/>
        <rFont val="Arial"/>
        <family val="2"/>
      </rPr>
      <t>green</t>
    </r>
    <r>
      <rPr>
        <sz val="12"/>
        <color theme="1"/>
        <rFont val="Arial"/>
        <family val="2"/>
      </rPr>
      <t xml:space="preserve">, data has been entered correctly; if </t>
    </r>
    <r>
      <rPr>
        <b/>
        <sz val="12"/>
        <color rgb="FFFF0000"/>
        <rFont val="Arial"/>
        <family val="2"/>
      </rPr>
      <t>red</t>
    </r>
    <r>
      <rPr>
        <sz val="12"/>
        <color theme="1"/>
        <rFont val="Arial"/>
        <family val="2"/>
      </rPr>
      <t xml:space="preserve"> data has not been entered correctly and entries need to be checked and corrected if necessary.</t>
    </r>
  </si>
  <si>
    <r>
      <t xml:space="preserve">5.) Construction Invoices (Not NRCS 1245 Form): only include the DEQ Share expense(s) in the DEQ Share section up to the maximum CSD or the QA/QC Pass will be red. Any additional expenses can be put in </t>
    </r>
    <r>
      <rPr>
        <i/>
        <sz val="12"/>
        <color theme="1"/>
        <rFont val="Arial"/>
        <family val="2"/>
      </rPr>
      <t>Other Cost-Share Contributions</t>
    </r>
    <r>
      <rPr>
        <sz val="12"/>
        <color theme="1"/>
        <rFont val="Arial"/>
        <family val="2"/>
      </rPr>
      <t xml:space="preserve"> section.</t>
    </r>
  </si>
  <si>
    <t>Increased font from Size 11 to Size 12</t>
  </si>
  <si>
    <t>Enable better readability</t>
  </si>
  <si>
    <r>
      <t xml:space="preserve"> See </t>
    </r>
    <r>
      <rPr>
        <b/>
        <i/>
        <sz val="12"/>
        <color rgb="FFA20000"/>
        <rFont val="Arial"/>
        <family val="2"/>
      </rPr>
      <t>Completed Reimbursement Tracking Summary</t>
    </r>
    <r>
      <rPr>
        <b/>
        <sz val="12"/>
        <color rgb="FFA20000"/>
        <rFont val="Arial"/>
        <family val="2"/>
      </rPr>
      <t xml:space="preserve"> Link Under </t>
    </r>
    <r>
      <rPr>
        <b/>
        <i/>
        <sz val="12"/>
        <color rgb="FFA20000"/>
        <rFont val="Arial"/>
        <family val="2"/>
      </rPr>
      <t>Reimbursement Requests</t>
    </r>
    <r>
      <rPr>
        <b/>
        <sz val="12"/>
        <color rgb="FFA20000"/>
        <rFont val="Arial"/>
        <family val="2"/>
      </rPr>
      <t xml:space="preserve"> Heading On WRDG Website</t>
    </r>
  </si>
  <si>
    <r>
      <t xml:space="preserve">2.) SALES TAXES LISTED ON INVOICES ARE NOT A REIMBURSEABLE EXPENSE. THEREFORE TAX AMOUNTS SHOULD NOT BE INCLUDED UNDER THE </t>
    </r>
    <r>
      <rPr>
        <i/>
        <sz val="12"/>
        <color rgb="FFA20000"/>
        <rFont val="Arial"/>
        <family val="2"/>
      </rPr>
      <t xml:space="preserve">DEQ SHARE </t>
    </r>
    <r>
      <rPr>
        <sz val="12"/>
        <color rgb="FFA20000"/>
        <rFont val="Arial"/>
        <family val="2"/>
      </rPr>
      <t xml:space="preserve">COLUMN FOR REIMBURSEMENT; LIST TAX AMOUNTS IN </t>
    </r>
    <r>
      <rPr>
        <i/>
        <sz val="12"/>
        <color rgb="FFA20000"/>
        <rFont val="Arial"/>
        <family val="2"/>
      </rPr>
      <t>OTHER NON-FEDERAL</t>
    </r>
    <r>
      <rPr>
        <sz val="12"/>
        <color rgb="FFA20000"/>
        <rFont val="Arial"/>
        <family val="2"/>
      </rPr>
      <t xml:space="preserve"> SECTION.</t>
    </r>
  </si>
  <si>
    <r>
      <t xml:space="preserve">PLEASE USE THIS SHEET IF PROJECT INCLUDES FEDERAL FUNDING, </t>
    </r>
    <r>
      <rPr>
        <b/>
        <u/>
        <sz val="12"/>
        <color rgb="FFA20000"/>
        <rFont val="Arial"/>
        <family val="2"/>
      </rPr>
      <t>NOT</t>
    </r>
    <r>
      <rPr>
        <b/>
        <sz val="12"/>
        <color rgb="FFA20000"/>
        <rFont val="Arial"/>
        <family val="2"/>
      </rPr>
      <t xml:space="preserve"> INCLUDING NRCS-EQIP FUNDING. CLICK APPROPRIATE 'NON-FEDERAL' OR 'NRCS-EQIP' TABS AT BOTTOM LEFT FOR ALL OTHER TYPES OF PROJECTS</t>
    </r>
  </si>
  <si>
    <r>
      <t xml:space="preserve"> See </t>
    </r>
    <r>
      <rPr>
        <b/>
        <i/>
        <sz val="12"/>
        <color rgb="FFA20000"/>
        <rFont val="Arial"/>
        <family val="2"/>
      </rPr>
      <t>Completed Reimbursement Tracking Summary</t>
    </r>
    <r>
      <rPr>
        <b/>
        <sz val="12"/>
        <color rgb="FFA20000"/>
        <rFont val="Arial"/>
        <family val="2"/>
      </rPr>
      <t xml:space="preserve"> Link Under Reimbursement Requests Heading On WRDG Website</t>
    </r>
  </si>
  <si>
    <r>
      <t xml:space="preserve"> See</t>
    </r>
    <r>
      <rPr>
        <b/>
        <i/>
        <sz val="12"/>
        <color rgb="FFA20000"/>
        <rFont val="Arial"/>
        <family val="2"/>
      </rPr>
      <t xml:space="preserve"> Completed Reimbursement Tracking Summary</t>
    </r>
    <r>
      <rPr>
        <b/>
        <sz val="12"/>
        <color rgb="FFA20000"/>
        <rFont val="Arial"/>
        <family val="2"/>
      </rPr>
      <t xml:space="preserve"> Link Under </t>
    </r>
    <r>
      <rPr>
        <b/>
        <i/>
        <sz val="12"/>
        <color rgb="FFA20000"/>
        <rFont val="Arial"/>
        <family val="2"/>
      </rPr>
      <t>Reimbursement Requests</t>
    </r>
    <r>
      <rPr>
        <b/>
        <sz val="12"/>
        <color rgb="FFA20000"/>
        <rFont val="Arial"/>
        <family val="2"/>
      </rPr>
      <t xml:space="preserve"> Heading On WRDG Website</t>
    </r>
  </si>
  <si>
    <r>
      <t xml:space="preserve">Converted document to a digitally-accessible format using Excel's </t>
    </r>
    <r>
      <rPr>
        <i/>
        <sz val="12"/>
        <color theme="1"/>
        <rFont val="Arial"/>
        <family val="2"/>
      </rPr>
      <t>Accessibility Checker</t>
    </r>
  </si>
  <si>
    <t>Compliance with ADA digital access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</si>
</sst>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yy;@"/>
    <numFmt numFmtId="165" formatCode="mm/dd/yy;@"/>
    <numFmt numFmtId="166" formatCode="&quot;$&quot;#,##0.00"/>
  </numFmts>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b/>
      <sz val="9"/>
      <color indexed="81"/>
      <name val="Tahoma"/>
      <family val="2"/>
    </font>
    <font>
      <sz val="9"/>
      <color indexed="81"/>
      <name val="Tahoma"/>
      <family val="2"/>
    </font>
    <font>
      <sz val="12"/>
      <color theme="1"/>
      <name val="Arial"/>
      <family val="2"/>
    </font>
    <font>
      <b/>
      <sz val="12"/>
      <color theme="1"/>
      <name val="Arial"/>
      <family val="2"/>
    </font>
    <font>
      <b/>
      <sz val="12"/>
      <color rgb="FFFF0000"/>
      <name val="Arial"/>
      <family val="2"/>
    </font>
    <font>
      <u/>
      <sz val="12"/>
      <color theme="1"/>
      <name val="Arial"/>
      <family val="2"/>
    </font>
    <font>
      <i/>
      <sz val="12"/>
      <color theme="1"/>
      <name val="Arial"/>
      <family val="2"/>
    </font>
    <font>
      <b/>
      <u/>
      <sz val="12"/>
      <color theme="1"/>
      <name val="Arial"/>
      <family val="2"/>
    </font>
    <font>
      <sz val="12"/>
      <name val="Arial"/>
      <family val="2"/>
    </font>
    <font>
      <i/>
      <sz val="12"/>
      <name val="Arial"/>
      <family val="2"/>
    </font>
    <font>
      <b/>
      <sz val="12"/>
      <color rgb="FFC00000"/>
      <name val="Arial"/>
      <family val="2"/>
    </font>
    <font>
      <b/>
      <sz val="12"/>
      <color theme="9" tint="-0.499984740745262"/>
      <name val="Arial"/>
      <family val="2"/>
    </font>
    <font>
      <sz val="12"/>
      <color theme="9" tint="-0.499984740745262"/>
      <name val="Arial"/>
      <family val="2"/>
    </font>
    <font>
      <b/>
      <sz val="12"/>
      <color rgb="FF00B050"/>
      <name val="Arial"/>
      <family val="2"/>
    </font>
    <font>
      <b/>
      <sz val="12"/>
      <color rgb="FFA20000"/>
      <name val="Arial"/>
      <family val="2"/>
    </font>
    <font>
      <b/>
      <i/>
      <sz val="12"/>
      <color rgb="FFA20000"/>
      <name val="Arial"/>
      <family val="2"/>
    </font>
    <font>
      <sz val="12"/>
      <color rgb="FFA20000"/>
      <name val="Arial"/>
      <family val="2"/>
    </font>
    <font>
      <i/>
      <sz val="12"/>
      <color rgb="FFA20000"/>
      <name val="Arial"/>
      <family val="2"/>
    </font>
    <font>
      <b/>
      <u/>
      <sz val="12"/>
      <color rgb="FFA20000"/>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00CCFF"/>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EA8F76"/>
        <bgColor indexed="64"/>
      </patternFill>
    </fill>
    <fill>
      <patternFill patternType="solid">
        <fgColor rgb="FFEC9A84"/>
        <bgColor indexed="64"/>
      </patternFill>
    </fill>
    <fill>
      <patternFill patternType="solid">
        <fgColor rgb="FFEEA38E"/>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CC9900"/>
        <bgColor indexed="64"/>
      </patternFill>
    </fill>
    <fill>
      <patternFill patternType="solid">
        <fgColor rgb="FFF244B4"/>
        <bgColor indexed="64"/>
      </patternFill>
    </fill>
  </fills>
  <borders count="6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top style="medium">
        <color indexed="64"/>
      </top>
      <bottom/>
      <diagonal/>
    </border>
    <border>
      <left/>
      <right/>
      <top style="medium">
        <color indexed="64"/>
      </top>
      <bottom/>
      <diagonal/>
    </border>
    <border>
      <left/>
      <right style="medium">
        <color auto="1"/>
      </right>
      <top style="medium">
        <color indexed="64"/>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top style="medium">
        <color auto="1"/>
      </top>
      <bottom style="thin">
        <color indexed="64"/>
      </bottom>
      <diagonal/>
    </border>
    <border>
      <left/>
      <right/>
      <top style="medium">
        <color indexed="64"/>
      </top>
      <bottom style="thin">
        <color indexed="64"/>
      </bottom>
      <diagonal/>
    </border>
    <border>
      <left/>
      <right style="thin">
        <color indexed="64"/>
      </right>
      <top style="medium">
        <color auto="1"/>
      </top>
      <bottom style="thin">
        <color indexed="64"/>
      </bottom>
      <diagonal/>
    </border>
    <border>
      <left style="medium">
        <color indexed="64"/>
      </left>
      <right style="thin">
        <color indexed="64"/>
      </right>
      <top/>
      <bottom/>
      <diagonal/>
    </border>
    <border>
      <left style="medium">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auto="1"/>
      </right>
      <top style="medium">
        <color auto="1"/>
      </top>
      <bottom style="medium">
        <color auto="1"/>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auto="1"/>
      </right>
      <top style="thin">
        <color indexed="64"/>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auto="1"/>
      </right>
      <top style="thin">
        <color indexed="64"/>
      </top>
      <bottom style="medium">
        <color auto="1"/>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84">
    <xf numFmtId="0" fontId="0" fillId="0" borderId="0" xfId="0"/>
    <xf numFmtId="0" fontId="0" fillId="0" borderId="0" xfId="0" applyAlignment="1">
      <alignment horizontal="center" vertical="center"/>
    </xf>
    <xf numFmtId="0" fontId="0" fillId="0" borderId="0" xfId="0" applyAlignment="1">
      <alignment vertical="center"/>
    </xf>
    <xf numFmtId="44" fontId="0" fillId="0" borderId="0" xfId="1" applyFont="1" applyBorder="1" applyAlignment="1" applyProtection="1">
      <alignment vertical="center"/>
    </xf>
    <xf numFmtId="0" fontId="0" fillId="3" borderId="1" xfId="0" applyFill="1" applyBorder="1" applyAlignment="1">
      <alignment horizontal="center" vertical="center"/>
    </xf>
    <xf numFmtId="0" fontId="0" fillId="3" borderId="36" xfId="0" applyFill="1" applyBorder="1" applyAlignment="1">
      <alignment horizontal="center" vertical="center"/>
    </xf>
    <xf numFmtId="0" fontId="0" fillId="0" borderId="41" xfId="0" applyBorder="1" applyAlignment="1" applyProtection="1">
      <alignment horizontal="center" vertical="center"/>
      <protection locked="0"/>
    </xf>
    <xf numFmtId="0" fontId="0" fillId="0" borderId="41" xfId="0" applyBorder="1" applyAlignment="1">
      <alignment horizontal="center" vertical="center"/>
    </xf>
    <xf numFmtId="165" fontId="0" fillId="0" borderId="41" xfId="0" applyNumberFormat="1" applyBorder="1" applyAlignment="1" applyProtection="1">
      <alignment horizontal="center" vertical="center"/>
      <protection locked="0"/>
    </xf>
    <xf numFmtId="44" fontId="0" fillId="0" borderId="41" xfId="1" applyFont="1" applyFill="1" applyBorder="1" applyAlignment="1" applyProtection="1">
      <alignment vertical="center"/>
      <protection locked="0"/>
    </xf>
    <xf numFmtId="0" fontId="0" fillId="0" borderId="38" xfId="0" applyBorder="1" applyAlignment="1" applyProtection="1">
      <alignment horizontal="center" vertical="center"/>
      <protection locked="0"/>
    </xf>
    <xf numFmtId="0" fontId="0" fillId="0" borderId="0" xfId="0" applyAlignment="1">
      <alignment horizontal="center"/>
    </xf>
    <xf numFmtId="165" fontId="0" fillId="0" borderId="41" xfId="0" applyNumberFormat="1" applyBorder="1" applyAlignment="1" applyProtection="1">
      <alignment vertical="center"/>
      <protection locked="0"/>
    </xf>
    <xf numFmtId="165" fontId="0" fillId="0" borderId="41" xfId="0" applyNumberFormat="1" applyBorder="1" applyAlignment="1">
      <alignment vertical="center"/>
    </xf>
    <xf numFmtId="44" fontId="0" fillId="0" borderId="41" xfId="1" applyFont="1" applyFill="1" applyBorder="1" applyAlignment="1" applyProtection="1">
      <alignment vertical="center"/>
    </xf>
    <xf numFmtId="0" fontId="5" fillId="0" borderId="0" xfId="0" applyFont="1" applyAlignment="1">
      <alignment horizontal="center" vertical="center"/>
    </xf>
    <xf numFmtId="0" fontId="5" fillId="0" borderId="0" xfId="0" applyFont="1"/>
    <xf numFmtId="0" fontId="6" fillId="0" borderId="6" xfId="0" applyFont="1" applyBorder="1" applyAlignment="1">
      <alignment horizontal="right" vertical="center"/>
    </xf>
    <xf numFmtId="0" fontId="5" fillId="0" borderId="0" xfId="0" applyFont="1" applyAlignment="1">
      <alignment vertical="center"/>
    </xf>
    <xf numFmtId="164" fontId="5" fillId="0" borderId="9" xfId="0" applyNumberFormat="1" applyFont="1" applyBorder="1" applyAlignment="1" applyProtection="1">
      <alignment horizontal="center" vertical="center"/>
      <protection locked="0"/>
    </xf>
    <xf numFmtId="164" fontId="5" fillId="0" borderId="0" xfId="0" applyNumberFormat="1" applyFont="1" applyAlignment="1">
      <alignment horizontal="center" vertical="center"/>
    </xf>
    <xf numFmtId="0" fontId="6" fillId="2" borderId="10" xfId="0" applyFont="1" applyFill="1" applyBorder="1" applyAlignment="1">
      <alignment horizontal="center" vertical="center"/>
    </xf>
    <xf numFmtId="0" fontId="6" fillId="0" borderId="11" xfId="0" applyFont="1" applyBorder="1" applyAlignment="1">
      <alignment horizontal="right" vertical="center"/>
    </xf>
    <xf numFmtId="0" fontId="5" fillId="0" borderId="10" xfId="1" applyNumberFormat="1" applyFont="1" applyBorder="1" applyAlignment="1" applyProtection="1">
      <alignment horizontal="left" vertical="center" indent="1"/>
      <protection locked="0"/>
    </xf>
    <xf numFmtId="0" fontId="5" fillId="0" borderId="0" xfId="0" applyFont="1" applyAlignment="1">
      <alignment horizontal="left" vertical="center" indent="1"/>
    </xf>
    <xf numFmtId="0" fontId="6" fillId="0" borderId="11" xfId="0" applyFont="1" applyBorder="1" applyAlignment="1">
      <alignment horizontal="center" vertical="center"/>
    </xf>
    <xf numFmtId="44" fontId="5" fillId="0" borderId="10" xfId="1" applyFont="1" applyBorder="1" applyAlignment="1" applyProtection="1">
      <alignment horizontal="left" vertical="center" indent="1"/>
    </xf>
    <xf numFmtId="44" fontId="5" fillId="0" borderId="11" xfId="0" applyNumberFormat="1" applyFont="1" applyBorder="1" applyAlignment="1">
      <alignment horizontal="center" vertical="center"/>
    </xf>
    <xf numFmtId="44" fontId="6" fillId="3" borderId="10" xfId="1" applyFont="1" applyFill="1" applyBorder="1" applyAlignment="1" applyProtection="1">
      <alignment horizontal="left" vertical="center" indent="1"/>
    </xf>
    <xf numFmtId="44" fontId="5" fillId="3" borderId="11" xfId="0" applyNumberFormat="1" applyFont="1" applyFill="1" applyBorder="1" applyAlignment="1">
      <alignment vertical="center"/>
    </xf>
    <xf numFmtId="0" fontId="8" fillId="0" borderId="0" xfId="0" applyFont="1" applyAlignment="1">
      <alignment vertical="center" wrapText="1"/>
    </xf>
    <xf numFmtId="0" fontId="5" fillId="10" borderId="6" xfId="0" applyFont="1" applyFill="1" applyBorder="1" applyAlignment="1">
      <alignment horizontal="left" vertical="center"/>
    </xf>
    <xf numFmtId="0" fontId="6" fillId="0" borderId="17" xfId="0" applyFont="1" applyBorder="1" applyAlignment="1">
      <alignment horizontal="right" vertical="center"/>
    </xf>
    <xf numFmtId="0" fontId="8" fillId="0" borderId="0" xfId="0" applyFont="1" applyAlignment="1">
      <alignment horizontal="center" vertical="center"/>
    </xf>
    <xf numFmtId="0" fontId="5" fillId="4" borderId="11" xfId="0" applyFont="1" applyFill="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6" fillId="0" borderId="0" xfId="0" applyFont="1" applyAlignment="1">
      <alignment vertical="center"/>
    </xf>
    <xf numFmtId="44" fontId="5" fillId="0" borderId="0" xfId="1" applyFont="1" applyBorder="1" applyAlignment="1" applyProtection="1">
      <alignment vertical="center"/>
    </xf>
    <xf numFmtId="44" fontId="5" fillId="9" borderId="6" xfId="0" applyNumberFormat="1" applyFont="1" applyFill="1" applyBorder="1" applyAlignment="1">
      <alignment vertical="center"/>
    </xf>
    <xf numFmtId="0" fontId="6" fillId="3" borderId="19" xfId="0" applyFont="1" applyFill="1" applyBorder="1" applyAlignment="1">
      <alignment horizontal="right" vertical="center"/>
    </xf>
    <xf numFmtId="44" fontId="6" fillId="5" borderId="20" xfId="1" applyFont="1" applyFill="1" applyBorder="1" applyAlignment="1" applyProtection="1">
      <alignment vertical="center"/>
    </xf>
    <xf numFmtId="44" fontId="5" fillId="0" borderId="20" xfId="1" applyFont="1" applyBorder="1" applyAlignment="1" applyProtection="1">
      <alignment vertical="center"/>
    </xf>
    <xf numFmtId="44" fontId="5" fillId="5" borderId="20" xfId="1" applyFont="1" applyFill="1" applyBorder="1" applyAlignment="1" applyProtection="1">
      <alignment vertical="center"/>
      <protection locked="0"/>
    </xf>
    <xf numFmtId="44" fontId="5" fillId="5" borderId="21" xfId="1" applyFont="1" applyFill="1" applyBorder="1" applyAlignment="1" applyProtection="1">
      <alignment vertical="center"/>
      <protection locked="0"/>
    </xf>
    <xf numFmtId="0" fontId="6" fillId="3" borderId="0" xfId="0" applyFont="1" applyFill="1" applyAlignment="1">
      <alignment horizontal="right" vertical="center"/>
    </xf>
    <xf numFmtId="44" fontId="5" fillId="5" borderId="0" xfId="1" applyFont="1" applyFill="1" applyBorder="1" applyAlignment="1" applyProtection="1">
      <alignment vertical="center"/>
    </xf>
    <xf numFmtId="44" fontId="5" fillId="0" borderId="16" xfId="1" applyFont="1" applyBorder="1" applyAlignment="1" applyProtection="1">
      <alignment vertical="center"/>
    </xf>
    <xf numFmtId="0" fontId="6" fillId="3" borderId="24" xfId="0" applyFont="1" applyFill="1" applyBorder="1" applyAlignment="1">
      <alignment horizontal="right" vertical="center"/>
    </xf>
    <xf numFmtId="44" fontId="13" fillId="5" borderId="24" xfId="1" applyFont="1" applyFill="1" applyBorder="1" applyAlignment="1" applyProtection="1">
      <alignment vertical="center"/>
    </xf>
    <xf numFmtId="44" fontId="5" fillId="0" borderId="24" xfId="1" applyFont="1" applyBorder="1" applyAlignment="1" applyProtection="1">
      <alignment vertical="center"/>
    </xf>
    <xf numFmtId="0" fontId="5" fillId="0" borderId="24" xfId="0" applyFont="1" applyBorder="1" applyAlignment="1">
      <alignment vertical="center"/>
    </xf>
    <xf numFmtId="44" fontId="5" fillId="0" borderId="25" xfId="1" applyFont="1" applyBorder="1" applyAlignment="1" applyProtection="1">
      <alignment vertical="center"/>
    </xf>
    <xf numFmtId="0" fontId="5" fillId="4" borderId="11" xfId="0" applyFont="1" applyFill="1" applyBorder="1" applyAlignment="1">
      <alignment horizontal="left" vertical="center"/>
    </xf>
    <xf numFmtId="44" fontId="5" fillId="0" borderId="0" xfId="0" applyNumberFormat="1" applyFont="1" applyAlignment="1">
      <alignment vertical="center"/>
    </xf>
    <xf numFmtId="44" fontId="5" fillId="0" borderId="0" xfId="1" applyFont="1" applyFill="1" applyBorder="1" applyAlignment="1" applyProtection="1">
      <alignment vertical="center"/>
    </xf>
    <xf numFmtId="0" fontId="5" fillId="11" borderId="17" xfId="0" applyFont="1" applyFill="1" applyBorder="1" applyAlignment="1">
      <alignment vertical="center"/>
    </xf>
    <xf numFmtId="0" fontId="6" fillId="10" borderId="13" xfId="0" applyFont="1" applyFill="1" applyBorder="1" applyAlignment="1">
      <alignment horizontal="right" vertical="center"/>
    </xf>
    <xf numFmtId="44" fontId="5" fillId="0" borderId="13" xfId="0" applyNumberFormat="1" applyFont="1" applyBorder="1" applyAlignment="1">
      <alignment vertical="center"/>
    </xf>
    <xf numFmtId="0" fontId="5" fillId="0" borderId="13" xfId="0" applyFont="1" applyBorder="1" applyAlignment="1">
      <alignment vertical="center"/>
    </xf>
    <xf numFmtId="44" fontId="5" fillId="0" borderId="13" xfId="1" applyFont="1" applyFill="1" applyBorder="1" applyAlignment="1" applyProtection="1">
      <alignment vertical="center"/>
    </xf>
    <xf numFmtId="44" fontId="5" fillId="0" borderId="14" xfId="1" applyFont="1" applyFill="1" applyBorder="1" applyAlignment="1" applyProtection="1">
      <alignment vertical="center"/>
    </xf>
    <xf numFmtId="0" fontId="6" fillId="10" borderId="27" xfId="0" applyFont="1" applyFill="1" applyBorder="1" applyAlignment="1">
      <alignment horizontal="right" vertical="center"/>
    </xf>
    <xf numFmtId="44" fontId="5" fillId="0" borderId="27" xfId="0" applyNumberFormat="1" applyFont="1" applyBorder="1" applyAlignment="1">
      <alignment vertical="center"/>
    </xf>
    <xf numFmtId="0" fontId="5" fillId="0" borderId="27" xfId="0" applyFont="1" applyBorder="1" applyAlignment="1">
      <alignment vertical="center"/>
    </xf>
    <xf numFmtId="44" fontId="5" fillId="0" borderId="27" xfId="1" applyFont="1" applyFill="1" applyBorder="1" applyAlignment="1" applyProtection="1">
      <alignment vertical="center"/>
      <protection locked="0"/>
    </xf>
    <xf numFmtId="44" fontId="5" fillId="0" borderId="28" xfId="1" applyFont="1" applyFill="1" applyBorder="1" applyAlignment="1" applyProtection="1">
      <alignment vertical="center"/>
      <protection locked="0"/>
    </xf>
    <xf numFmtId="0" fontId="6" fillId="10" borderId="5" xfId="0" applyFont="1" applyFill="1" applyBorder="1" applyAlignment="1">
      <alignment horizontal="right" vertical="center"/>
    </xf>
    <xf numFmtId="44" fontId="5" fillId="0" borderId="5" xfId="0" applyNumberFormat="1" applyFont="1" applyBorder="1" applyAlignment="1">
      <alignment vertical="center"/>
    </xf>
    <xf numFmtId="0" fontId="5" fillId="0" borderId="5" xfId="0" applyFont="1" applyBorder="1" applyAlignment="1">
      <alignment vertical="center"/>
    </xf>
    <xf numFmtId="44" fontId="5" fillId="0" borderId="5" xfId="1" applyFont="1" applyFill="1" applyBorder="1" applyAlignment="1" applyProtection="1">
      <alignment vertical="center"/>
      <protection locked="0"/>
    </xf>
    <xf numFmtId="44" fontId="5" fillId="0" borderId="5" xfId="1" applyFont="1" applyBorder="1" applyAlignment="1" applyProtection="1">
      <alignment vertical="center"/>
      <protection locked="0"/>
    </xf>
    <xf numFmtId="44" fontId="5" fillId="0" borderId="29" xfId="1" applyFont="1" applyBorder="1" applyAlignment="1" applyProtection="1">
      <alignment vertical="center"/>
      <protection locked="0"/>
    </xf>
    <xf numFmtId="0" fontId="6" fillId="10" borderId="0" xfId="0" applyFont="1" applyFill="1" applyAlignment="1">
      <alignment horizontal="right" vertical="center"/>
    </xf>
    <xf numFmtId="0" fontId="6" fillId="10" borderId="24" xfId="0" applyFont="1" applyFill="1" applyBorder="1" applyAlignment="1">
      <alignment horizontal="right" vertical="center"/>
    </xf>
    <xf numFmtId="44" fontId="5" fillId="0" borderId="24" xfId="0" applyNumberFormat="1" applyFont="1" applyBorder="1" applyAlignment="1">
      <alignment vertical="center"/>
    </xf>
    <xf numFmtId="0" fontId="6" fillId="4" borderId="13" xfId="0" applyFont="1" applyFill="1" applyBorder="1" applyAlignment="1">
      <alignment horizontal="right" vertical="center"/>
    </xf>
    <xf numFmtId="0" fontId="6" fillId="4" borderId="27" xfId="0" applyFont="1" applyFill="1" applyBorder="1" applyAlignment="1">
      <alignment horizontal="right" vertical="center"/>
    </xf>
    <xf numFmtId="0" fontId="6" fillId="4" borderId="5" xfId="0" applyFont="1" applyFill="1" applyBorder="1" applyAlignment="1">
      <alignment horizontal="right" vertical="center"/>
    </xf>
    <xf numFmtId="0" fontId="6" fillId="4" borderId="0" xfId="0" applyFont="1" applyFill="1" applyAlignment="1">
      <alignment horizontal="right" vertical="center"/>
    </xf>
    <xf numFmtId="0" fontId="6" fillId="4" borderId="24" xfId="0" applyFont="1" applyFill="1" applyBorder="1" applyAlignment="1">
      <alignment horizontal="right" vertical="center"/>
    </xf>
    <xf numFmtId="0" fontId="5" fillId="8" borderId="35"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7"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36" xfId="0" applyFont="1" applyFill="1" applyBorder="1" applyAlignment="1">
      <alignment horizontal="center" vertical="center"/>
    </xf>
    <xf numFmtId="0" fontId="5" fillId="10" borderId="37" xfId="0" applyFont="1" applyFill="1" applyBorder="1" applyAlignment="1">
      <alignment horizontal="center" vertical="center"/>
    </xf>
    <xf numFmtId="0" fontId="5" fillId="4" borderId="35"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4" borderId="36" xfId="0" applyFont="1" applyFill="1" applyBorder="1" applyAlignment="1">
      <alignment horizontal="center" vertical="center"/>
    </xf>
    <xf numFmtId="0" fontId="5" fillId="4" borderId="37" xfId="0" applyFont="1" applyFill="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left" vertical="center" wrapText="1"/>
      <protection locked="0"/>
    </xf>
    <xf numFmtId="44" fontId="5" fillId="0" borderId="42" xfId="1" applyFont="1" applyFill="1" applyBorder="1" applyAlignment="1" applyProtection="1">
      <alignment vertical="center"/>
      <protection locked="0"/>
    </xf>
    <xf numFmtId="165" fontId="5" fillId="0" borderId="40" xfId="0" applyNumberFormat="1"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44" fontId="5" fillId="0" borderId="42" xfId="1" applyFont="1" applyFill="1" applyBorder="1" applyAlignment="1" applyProtection="1">
      <alignment horizontal="center" vertical="center"/>
      <protection locked="0"/>
    </xf>
    <xf numFmtId="0" fontId="5" fillId="0" borderId="41" xfId="0" applyFont="1" applyBorder="1" applyAlignment="1" applyProtection="1">
      <alignment vertical="center" wrapText="1"/>
      <protection locked="0"/>
    </xf>
    <xf numFmtId="165" fontId="5" fillId="0" borderId="40" xfId="0" applyNumberFormat="1" applyFont="1" applyBorder="1" applyAlignment="1" applyProtection="1">
      <alignment vertical="center"/>
      <protection locked="0"/>
    </xf>
    <xf numFmtId="0" fontId="5" fillId="0" borderId="43" xfId="0" applyFont="1" applyBorder="1" applyAlignment="1" applyProtection="1">
      <alignment horizontal="center" vertical="center"/>
      <protection locked="0"/>
    </xf>
    <xf numFmtId="44" fontId="5" fillId="0" borderId="44" xfId="1" applyFont="1" applyFill="1" applyBorder="1" applyAlignment="1" applyProtection="1">
      <alignment horizontal="left" vertical="center" wrapText="1"/>
      <protection locked="0"/>
    </xf>
    <xf numFmtId="44" fontId="5" fillId="0" borderId="45" xfId="1" applyFont="1" applyFill="1" applyBorder="1" applyAlignment="1" applyProtection="1">
      <alignment vertical="center"/>
      <protection locked="0"/>
    </xf>
    <xf numFmtId="44" fontId="5" fillId="0" borderId="42" xfId="0" applyNumberFormat="1" applyFont="1" applyBorder="1" applyAlignment="1" applyProtection="1">
      <alignment vertical="center"/>
      <protection locked="0"/>
    </xf>
    <xf numFmtId="44" fontId="5" fillId="0" borderId="42" xfId="1" applyFont="1" applyBorder="1" applyAlignment="1" applyProtection="1">
      <alignment vertical="center"/>
      <protection locked="0"/>
    </xf>
    <xf numFmtId="44" fontId="5" fillId="0" borderId="41" xfId="0" applyNumberFormat="1" applyFont="1" applyBorder="1" applyAlignment="1" applyProtection="1">
      <alignment horizontal="left" vertical="center" wrapText="1"/>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left" vertical="center" wrapText="1"/>
      <protection locked="0"/>
    </xf>
    <xf numFmtId="44" fontId="5" fillId="0" borderId="48" xfId="0" applyNumberFormat="1" applyFont="1" applyBorder="1" applyAlignment="1" applyProtection="1">
      <alignment vertical="center"/>
      <protection locked="0"/>
    </xf>
    <xf numFmtId="165" fontId="5" fillId="0" borderId="46" xfId="0" applyNumberFormat="1"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44" fontId="5" fillId="0" borderId="48" xfId="1" applyFont="1" applyFill="1" applyBorder="1" applyAlignment="1" applyProtection="1">
      <alignment horizontal="center" vertical="center"/>
      <protection locked="0"/>
    </xf>
    <xf numFmtId="0" fontId="6" fillId="0" borderId="49" xfId="0" applyFont="1" applyBorder="1" applyAlignment="1">
      <alignment horizontal="right" vertical="center"/>
    </xf>
    <xf numFmtId="44" fontId="6" fillId="0" borderId="50" xfId="0" applyNumberFormat="1" applyFont="1" applyBorder="1" applyAlignment="1">
      <alignment vertical="center"/>
    </xf>
    <xf numFmtId="0" fontId="6" fillId="0" borderId="30" xfId="0" applyFont="1" applyBorder="1" applyAlignment="1">
      <alignment vertical="center"/>
    </xf>
    <xf numFmtId="44" fontId="6" fillId="0" borderId="32" xfId="0" applyNumberFormat="1" applyFont="1" applyBorder="1" applyAlignment="1">
      <alignment vertical="center"/>
    </xf>
    <xf numFmtId="10" fontId="5" fillId="0" borderId="0" xfId="2" applyNumberFormat="1" applyFont="1" applyAlignment="1" applyProtection="1">
      <alignment vertical="center"/>
    </xf>
    <xf numFmtId="0" fontId="6" fillId="0" borderId="23" xfId="0" applyFont="1" applyBorder="1" applyAlignment="1">
      <alignment vertical="center"/>
    </xf>
    <xf numFmtId="10" fontId="6" fillId="0" borderId="51" xfId="2" applyNumberFormat="1" applyFont="1" applyBorder="1" applyAlignment="1" applyProtection="1">
      <alignment vertical="center"/>
    </xf>
    <xf numFmtId="9" fontId="5" fillId="0" borderId="0" xfId="2" applyFont="1" applyAlignment="1" applyProtection="1">
      <alignment vertical="center"/>
    </xf>
    <xf numFmtId="44" fontId="14" fillId="0" borderId="0" xfId="1" applyFont="1" applyBorder="1" applyAlignment="1" applyProtection="1">
      <alignment vertical="center"/>
    </xf>
    <xf numFmtId="0" fontId="6" fillId="6" borderId="30" xfId="0" applyFont="1" applyFill="1" applyBorder="1" applyAlignment="1">
      <alignment horizontal="center" vertical="center"/>
    </xf>
    <xf numFmtId="0" fontId="6" fillId="6" borderId="31" xfId="0" applyFont="1" applyFill="1" applyBorder="1" applyAlignment="1">
      <alignment horizontal="center" vertical="center"/>
    </xf>
    <xf numFmtId="0" fontId="6" fillId="6" borderId="32" xfId="0" applyFont="1" applyFill="1" applyBorder="1" applyAlignment="1">
      <alignment horizontal="center" vertical="center"/>
    </xf>
    <xf numFmtId="44" fontId="15" fillId="0" borderId="41" xfId="1" applyFont="1" applyBorder="1" applyAlignment="1" applyProtection="1">
      <alignment vertical="center"/>
    </xf>
    <xf numFmtId="0" fontId="5" fillId="0" borderId="40" xfId="0" applyFont="1" applyBorder="1" applyAlignment="1">
      <alignment horizontal="center" vertical="center"/>
    </xf>
    <xf numFmtId="44" fontId="5" fillId="0" borderId="41" xfId="1" applyFont="1" applyBorder="1" applyAlignment="1" applyProtection="1">
      <alignment vertical="center"/>
      <protection locked="0"/>
    </xf>
    <xf numFmtId="14" fontId="5" fillId="0" borderId="42" xfId="0" applyNumberFormat="1" applyFont="1" applyBorder="1" applyAlignment="1" applyProtection="1">
      <alignment horizontal="center" vertical="center"/>
      <protection locked="0"/>
    </xf>
    <xf numFmtId="0" fontId="5" fillId="12" borderId="40" xfId="0" applyFont="1" applyFill="1" applyBorder="1" applyAlignment="1">
      <alignment horizontal="center" vertical="center"/>
    </xf>
    <xf numFmtId="44" fontId="5" fillId="0" borderId="0" xfId="1" applyFont="1" applyAlignment="1" applyProtection="1">
      <alignment vertical="center"/>
    </xf>
    <xf numFmtId="0" fontId="5" fillId="0" borderId="42" xfId="0" applyFont="1" applyBorder="1" applyAlignment="1" applyProtection="1">
      <alignment horizontal="center" vertical="center"/>
      <protection locked="0"/>
    </xf>
    <xf numFmtId="0" fontId="5" fillId="0" borderId="0" xfId="0" applyFont="1" applyAlignment="1">
      <alignment horizontal="right" vertical="center"/>
    </xf>
    <xf numFmtId="44" fontId="5" fillId="0" borderId="41" xfId="1" applyFont="1" applyBorder="1" applyAlignment="1" applyProtection="1">
      <alignment vertical="center"/>
    </xf>
    <xf numFmtId="0" fontId="5" fillId="0" borderId="42" xfId="0" applyFont="1" applyBorder="1" applyAlignment="1">
      <alignment horizontal="center" vertical="center"/>
    </xf>
    <xf numFmtId="0" fontId="6" fillId="0" borderId="46" xfId="0" applyFont="1" applyBorder="1" applyAlignment="1">
      <alignment horizontal="right" vertical="center"/>
    </xf>
    <xf numFmtId="44" fontId="6" fillId="0" borderId="47" xfId="0" applyNumberFormat="1" applyFont="1" applyBorder="1" applyAlignment="1">
      <alignment vertical="center"/>
    </xf>
    <xf numFmtId="0" fontId="5" fillId="0" borderId="48" xfId="0" applyFont="1" applyBorder="1" applyAlignment="1">
      <alignment vertical="center"/>
    </xf>
    <xf numFmtId="0" fontId="5" fillId="0" borderId="46" xfId="0" applyFont="1" applyBorder="1" applyAlignment="1">
      <alignment horizontal="center" vertical="center"/>
    </xf>
    <xf numFmtId="14" fontId="11" fillId="0" borderId="42" xfId="0" applyNumberFormat="1" applyFont="1" applyBorder="1" applyAlignment="1" applyProtection="1">
      <alignment horizontal="center" vertical="center"/>
      <protection locked="0"/>
    </xf>
    <xf numFmtId="44" fontId="5" fillId="0" borderId="0" xfId="0" applyNumberFormat="1" applyFont="1" applyAlignment="1" applyProtection="1">
      <alignment vertical="center"/>
      <protection locked="0"/>
    </xf>
    <xf numFmtId="44" fontId="6" fillId="0" borderId="47" xfId="1" applyFont="1" applyBorder="1" applyAlignment="1" applyProtection="1">
      <alignment vertical="center"/>
    </xf>
    <xf numFmtId="0" fontId="6" fillId="0" borderId="48" xfId="0"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44" fontId="5" fillId="3" borderId="11" xfId="0" applyNumberFormat="1" applyFont="1" applyFill="1" applyBorder="1" applyAlignment="1">
      <alignment vertical="top"/>
    </xf>
    <xf numFmtId="44" fontId="5" fillId="13" borderId="11" xfId="0" applyNumberFormat="1" applyFont="1" applyFill="1" applyBorder="1" applyAlignment="1">
      <alignment vertical="center"/>
    </xf>
    <xf numFmtId="0" fontId="6" fillId="3" borderId="13" xfId="0" applyFont="1" applyFill="1" applyBorder="1" applyAlignment="1">
      <alignment horizontal="right" vertical="center"/>
    </xf>
    <xf numFmtId="44" fontId="5" fillId="5" borderId="13" xfId="1" applyFont="1" applyFill="1" applyBorder="1" applyAlignment="1" applyProtection="1">
      <alignment vertical="center"/>
    </xf>
    <xf numFmtId="44" fontId="5" fillId="0" borderId="13" xfId="1" applyFont="1" applyBorder="1" applyAlignment="1" applyProtection="1">
      <alignment vertical="center"/>
    </xf>
    <xf numFmtId="44" fontId="5" fillId="5" borderId="13" xfId="1" applyFont="1" applyFill="1" applyBorder="1" applyAlignment="1" applyProtection="1">
      <alignment vertical="center"/>
      <protection locked="0"/>
    </xf>
    <xf numFmtId="44" fontId="5" fillId="0" borderId="13" xfId="1" applyFont="1" applyFill="1" applyBorder="1" applyAlignment="1" applyProtection="1">
      <alignment vertical="center"/>
      <protection locked="0"/>
    </xf>
    <xf numFmtId="44" fontId="5" fillId="5" borderId="14" xfId="1" applyFont="1" applyFill="1" applyBorder="1" applyAlignment="1" applyProtection="1">
      <alignment vertical="center"/>
      <protection locked="0"/>
    </xf>
    <xf numFmtId="44" fontId="5" fillId="7" borderId="6" xfId="0" applyNumberFormat="1" applyFont="1" applyFill="1" applyBorder="1" applyAlignment="1">
      <alignment vertical="center"/>
    </xf>
    <xf numFmtId="44" fontId="5" fillId="6" borderId="17" xfId="0" applyNumberFormat="1" applyFont="1" applyFill="1" applyBorder="1" applyAlignment="1">
      <alignment horizontal="left" vertical="center"/>
    </xf>
    <xf numFmtId="44" fontId="5" fillId="0" borderId="29" xfId="1" applyFont="1" applyFill="1" applyBorder="1" applyAlignment="1" applyProtection="1">
      <alignment vertical="center"/>
      <protection locked="0"/>
    </xf>
    <xf numFmtId="44" fontId="5" fillId="0" borderId="16" xfId="1" applyFont="1" applyFill="1" applyBorder="1" applyAlignment="1" applyProtection="1">
      <alignment vertical="center"/>
    </xf>
    <xf numFmtId="0" fontId="7" fillId="0" borderId="13" xfId="0" applyFont="1" applyBorder="1" applyAlignment="1">
      <alignment vertical="center"/>
    </xf>
    <xf numFmtId="44" fontId="5" fillId="0" borderId="24" xfId="1" applyFont="1" applyFill="1" applyBorder="1" applyAlignment="1" applyProtection="1">
      <alignment vertical="center"/>
    </xf>
    <xf numFmtId="44" fontId="5" fillId="0" borderId="25" xfId="1" applyFont="1" applyFill="1" applyBorder="1" applyAlignment="1" applyProtection="1">
      <alignment vertical="center"/>
    </xf>
    <xf numFmtId="0" fontId="6" fillId="13" borderId="13" xfId="0" applyFont="1" applyFill="1" applyBorder="1" applyAlignment="1">
      <alignment horizontal="right" vertical="center"/>
    </xf>
    <xf numFmtId="0" fontId="6" fillId="13" borderId="27" xfId="0" applyFont="1" applyFill="1" applyBorder="1" applyAlignment="1">
      <alignment horizontal="right" vertical="center"/>
    </xf>
    <xf numFmtId="0" fontId="6" fillId="13" borderId="5" xfId="0" applyFont="1" applyFill="1" applyBorder="1" applyAlignment="1">
      <alignment horizontal="right" vertical="center"/>
    </xf>
    <xf numFmtId="0" fontId="6" fillId="13" borderId="0" xfId="0" applyFont="1" applyFill="1" applyAlignment="1">
      <alignment horizontal="right" vertical="center"/>
    </xf>
    <xf numFmtId="0" fontId="6" fillId="13" borderId="24" xfId="0" applyFont="1" applyFill="1" applyBorder="1" applyAlignment="1">
      <alignment horizontal="right" vertical="center"/>
    </xf>
    <xf numFmtId="0" fontId="5" fillId="13" borderId="35" xfId="0" applyFont="1" applyFill="1" applyBorder="1" applyAlignment="1">
      <alignment horizontal="center" vertical="center"/>
    </xf>
    <xf numFmtId="0" fontId="5" fillId="13" borderId="38" xfId="0" applyFont="1" applyFill="1" applyBorder="1" applyAlignment="1">
      <alignment horizontal="center" vertical="center"/>
    </xf>
    <xf numFmtId="0" fontId="5" fillId="13" borderId="39" xfId="0" applyFont="1" applyFill="1" applyBorder="1" applyAlignment="1">
      <alignment horizontal="center" vertical="center"/>
    </xf>
    <xf numFmtId="0" fontId="5" fillId="13" borderId="36" xfId="0" applyFont="1" applyFill="1" applyBorder="1" applyAlignment="1">
      <alignment horizontal="center" vertical="center"/>
    </xf>
    <xf numFmtId="0" fontId="5" fillId="13" borderId="37" xfId="0" applyFont="1" applyFill="1" applyBorder="1" applyAlignment="1">
      <alignment horizontal="center" vertical="center"/>
    </xf>
    <xf numFmtId="44" fontId="5" fillId="0" borderId="48" xfId="1" applyFont="1" applyFill="1" applyBorder="1" applyAlignment="1" applyProtection="1">
      <alignment vertical="center"/>
      <protection locked="0"/>
    </xf>
    <xf numFmtId="0" fontId="6" fillId="0" borderId="18" xfId="0" applyFont="1" applyBorder="1" applyAlignment="1">
      <alignment horizontal="right" vertical="center"/>
    </xf>
    <xf numFmtId="44" fontId="5" fillId="0" borderId="58" xfId="0" applyNumberFormat="1" applyFont="1" applyBorder="1" applyAlignment="1">
      <alignment vertical="center"/>
    </xf>
    <xf numFmtId="0" fontId="6" fillId="0" borderId="18" xfId="0" applyFont="1" applyBorder="1" applyAlignment="1">
      <alignment horizontal="center" vertical="center"/>
    </xf>
    <xf numFmtId="44" fontId="6" fillId="0" borderId="58" xfId="0" applyNumberFormat="1" applyFont="1" applyBorder="1" applyAlignment="1">
      <alignment vertical="center"/>
    </xf>
    <xf numFmtId="0" fontId="6" fillId="0" borderId="22" xfId="0" applyFont="1" applyBorder="1" applyAlignment="1">
      <alignment horizontal="right" vertical="center"/>
    </xf>
    <xf numFmtId="44" fontId="5" fillId="0" borderId="59" xfId="0" applyNumberFormat="1" applyFont="1" applyBorder="1" applyAlignment="1">
      <alignment vertical="center"/>
    </xf>
    <xf numFmtId="0" fontId="6" fillId="0" borderId="23" xfId="0" applyFont="1" applyBorder="1" applyAlignment="1">
      <alignment horizontal="center" vertical="center"/>
    </xf>
    <xf numFmtId="0" fontId="6" fillId="0" borderId="23" xfId="0" applyFont="1" applyBorder="1" applyAlignment="1">
      <alignment horizontal="right" vertical="center"/>
    </xf>
    <xf numFmtId="44" fontId="6" fillId="0" borderId="51" xfId="0" applyNumberFormat="1" applyFont="1" applyBorder="1" applyAlignment="1">
      <alignment vertical="center"/>
    </xf>
    <xf numFmtId="0" fontId="6" fillId="0" borderId="0" xfId="0" applyFont="1" applyAlignment="1">
      <alignment horizontal="right" vertical="center"/>
    </xf>
    <xf numFmtId="44" fontId="14" fillId="0" borderId="41" xfId="1" applyFont="1" applyBorder="1" applyAlignment="1" applyProtection="1">
      <alignment vertical="center"/>
    </xf>
    <xf numFmtId="0" fontId="5" fillId="0" borderId="41" xfId="0" applyFont="1" applyBorder="1" applyAlignment="1">
      <alignment horizontal="center" vertical="center"/>
    </xf>
    <xf numFmtId="0" fontId="6" fillId="0" borderId="26" xfId="0" applyFont="1" applyBorder="1" applyAlignment="1">
      <alignment horizontal="right" vertical="center"/>
    </xf>
    <xf numFmtId="44" fontId="6" fillId="0" borderId="24" xfId="0" applyNumberFormat="1" applyFont="1" applyBorder="1" applyAlignment="1">
      <alignment vertical="center"/>
    </xf>
    <xf numFmtId="0" fontId="6" fillId="0" borderId="25" xfId="0" applyFont="1" applyBorder="1" applyAlignment="1">
      <alignment vertical="center"/>
    </xf>
    <xf numFmtId="0" fontId="5" fillId="0" borderId="47"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pplyProtection="1">
      <alignment vertical="center"/>
      <protection locked="0"/>
    </xf>
    <xf numFmtId="166" fontId="5" fillId="0" borderId="0" xfId="0" applyNumberFormat="1" applyFont="1" applyAlignment="1">
      <alignment horizontal="center" vertical="center"/>
    </xf>
    <xf numFmtId="166" fontId="5" fillId="0" borderId="0" xfId="0" applyNumberFormat="1" applyFont="1" applyAlignment="1">
      <alignment vertical="center"/>
    </xf>
    <xf numFmtId="0" fontId="6" fillId="0" borderId="60" xfId="0" applyFont="1" applyBorder="1" applyAlignment="1">
      <alignment horizontal="right" vertical="center"/>
    </xf>
    <xf numFmtId="0" fontId="6" fillId="0" borderId="61" xfId="0" applyFont="1" applyBorder="1" applyAlignment="1">
      <alignment horizontal="right" vertical="center"/>
    </xf>
    <xf numFmtId="0" fontId="5" fillId="0" borderId="9" xfId="1" applyNumberFormat="1" applyFont="1" applyBorder="1" applyAlignment="1" applyProtection="1">
      <alignment horizontal="left" vertical="center" indent="1"/>
      <protection locked="0"/>
    </xf>
    <xf numFmtId="44" fontId="5" fillId="0" borderId="9" xfId="1" applyFont="1" applyBorder="1" applyAlignment="1" applyProtection="1">
      <alignment horizontal="left" vertical="center" indent="1"/>
    </xf>
    <xf numFmtId="44" fontId="6" fillId="3" borderId="9" xfId="1" applyFont="1" applyFill="1" applyBorder="1" applyAlignment="1" applyProtection="1">
      <alignment horizontal="left" vertical="center" indent="1"/>
    </xf>
    <xf numFmtId="0" fontId="5" fillId="10" borderId="11" xfId="0" applyFont="1" applyFill="1" applyBorder="1" applyAlignment="1">
      <alignment horizontal="left" vertical="center"/>
    </xf>
    <xf numFmtId="0" fontId="6" fillId="0" borderId="62" xfId="0" applyFont="1" applyBorder="1" applyAlignment="1">
      <alignment horizontal="right" vertical="center"/>
    </xf>
    <xf numFmtId="0" fontId="6" fillId="3" borderId="20" xfId="0" applyFont="1" applyFill="1" applyBorder="1" applyAlignment="1">
      <alignment horizontal="right" vertical="center"/>
    </xf>
    <xf numFmtId="44" fontId="5" fillId="5" borderId="34" xfId="1" applyFont="1" applyFill="1" applyBorder="1" applyAlignment="1" applyProtection="1">
      <alignment vertical="center"/>
      <protection locked="0"/>
    </xf>
    <xf numFmtId="44" fontId="5" fillId="6" borderId="17" xfId="0" applyNumberFormat="1" applyFont="1" applyFill="1" applyBorder="1" applyAlignment="1">
      <alignment vertical="center"/>
    </xf>
    <xf numFmtId="0" fontId="5" fillId="0" borderId="10" xfId="0" applyFont="1" applyBorder="1" applyAlignment="1">
      <alignment horizontal="center" vertical="center"/>
    </xf>
    <xf numFmtId="0" fontId="6" fillId="0" borderId="41" xfId="0" applyFont="1" applyBorder="1" applyAlignment="1" applyProtection="1">
      <alignment horizontal="center" vertical="center"/>
      <protection locked="0"/>
    </xf>
    <xf numFmtId="0" fontId="5" fillId="0" borderId="36" xfId="0" applyFont="1" applyBorder="1" applyAlignment="1" applyProtection="1">
      <alignment horizontal="left" vertical="center" wrapText="1"/>
      <protection locked="0"/>
    </xf>
    <xf numFmtId="44" fontId="5" fillId="0" borderId="37" xfId="1" applyFont="1" applyFill="1" applyBorder="1" applyAlignment="1" applyProtection="1">
      <alignment vertical="center"/>
      <protection locked="0"/>
    </xf>
    <xf numFmtId="0" fontId="5" fillId="0" borderId="30" xfId="0" applyFont="1" applyBorder="1" applyAlignment="1">
      <alignment horizontal="right" vertical="center"/>
    </xf>
    <xf numFmtId="44" fontId="5" fillId="0" borderId="32" xfId="1" applyFont="1" applyFill="1" applyBorder="1" applyAlignment="1" applyProtection="1">
      <alignment vertical="center"/>
    </xf>
    <xf numFmtId="0" fontId="5" fillId="0" borderId="40" xfId="0" applyFont="1" applyBorder="1" applyAlignment="1">
      <alignment horizontal="right" vertical="center"/>
    </xf>
    <xf numFmtId="44" fontId="5" fillId="0" borderId="42" xfId="1" applyFont="1" applyFill="1" applyBorder="1" applyAlignment="1" applyProtection="1">
      <alignment vertical="center"/>
    </xf>
    <xf numFmtId="0" fontId="6" fillId="0" borderId="12" xfId="0" applyFont="1" applyBorder="1" applyAlignment="1">
      <alignment vertical="center"/>
    </xf>
    <xf numFmtId="0" fontId="6" fillId="0" borderId="1" xfId="0" applyFont="1" applyBorder="1" applyAlignment="1">
      <alignment vertical="center"/>
    </xf>
    <xf numFmtId="44" fontId="6" fillId="0" borderId="42" xfId="0" applyNumberFormat="1"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44" fontId="6" fillId="0" borderId="48" xfId="1" applyFont="1" applyFill="1" applyBorder="1" applyAlignment="1" applyProtection="1">
      <alignment vertical="center"/>
    </xf>
    <xf numFmtId="44" fontId="6" fillId="0" borderId="0" xfId="1" applyFont="1" applyFill="1" applyBorder="1" applyAlignment="1" applyProtection="1">
      <alignment vertical="center"/>
    </xf>
    <xf numFmtId="0" fontId="6" fillId="0" borderId="46" xfId="0" applyFont="1" applyBorder="1" applyAlignment="1">
      <alignment horizontal="center" vertical="center"/>
    </xf>
    <xf numFmtId="0" fontId="5" fillId="0" borderId="48" xfId="0" applyFont="1" applyBorder="1" applyAlignment="1">
      <alignment horizontal="center" vertical="center"/>
    </xf>
    <xf numFmtId="44" fontId="5" fillId="0" borderId="42" xfId="0" applyNumberFormat="1" applyFont="1" applyBorder="1" applyAlignment="1">
      <alignment vertical="center"/>
    </xf>
    <xf numFmtId="44" fontId="5" fillId="0" borderId="42" xfId="1" applyFont="1" applyBorder="1" applyAlignment="1" applyProtection="1">
      <alignment vertical="center"/>
    </xf>
    <xf numFmtId="44" fontId="6" fillId="5" borderId="25" xfId="0" applyNumberFormat="1" applyFont="1" applyFill="1" applyBorder="1" applyAlignment="1">
      <alignment vertical="center"/>
    </xf>
    <xf numFmtId="0" fontId="6" fillId="0" borderId="0" xfId="0" applyFont="1" applyAlignment="1">
      <alignment horizontal="center"/>
    </xf>
    <xf numFmtId="0" fontId="6" fillId="0" borderId="0" xfId="0" applyFont="1" applyAlignment="1">
      <alignment horizontal="center" wrapText="1"/>
    </xf>
    <xf numFmtId="0" fontId="5" fillId="0" borderId="38"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6" fillId="12" borderId="33" xfId="0" applyFont="1" applyFill="1" applyBorder="1" applyAlignment="1">
      <alignment horizontal="center" vertical="center"/>
    </xf>
    <xf numFmtId="0" fontId="6" fillId="12" borderId="20" xfId="0" applyFont="1" applyFill="1" applyBorder="1" applyAlignment="1">
      <alignment horizontal="center" vertical="center"/>
    </xf>
    <xf numFmtId="0" fontId="6" fillId="12" borderId="34" xfId="0" applyFont="1" applyFill="1" applyBorder="1" applyAlignment="1">
      <alignment horizontal="center" vertical="center"/>
    </xf>
    <xf numFmtId="0" fontId="5" fillId="0" borderId="38" xfId="0" applyFont="1" applyBorder="1" applyAlignment="1">
      <alignment horizontal="right"/>
    </xf>
    <xf numFmtId="0" fontId="5" fillId="0" borderId="39" xfId="0" applyFont="1" applyBorder="1" applyAlignment="1">
      <alignment horizontal="right"/>
    </xf>
    <xf numFmtId="0" fontId="5" fillId="12" borderId="38" xfId="0" applyFont="1" applyFill="1" applyBorder="1" applyAlignment="1">
      <alignment horizontal="center" vertical="center"/>
    </xf>
    <xf numFmtId="0" fontId="5" fillId="12" borderId="52" xfId="0" applyFont="1" applyFill="1" applyBorder="1" applyAlignment="1">
      <alignment horizontal="center" vertical="center"/>
    </xf>
    <xf numFmtId="0" fontId="5" fillId="12" borderId="53" xfId="0" applyFont="1" applyFill="1" applyBorder="1" applyAlignment="1">
      <alignment horizontal="center" vertical="center"/>
    </xf>
    <xf numFmtId="0" fontId="5" fillId="0" borderId="41"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2" xfId="0" applyFont="1" applyFill="1" applyBorder="1" applyAlignment="1">
      <alignment horizontal="center" vertical="center"/>
    </xf>
    <xf numFmtId="0" fontId="5" fillId="4" borderId="38" xfId="0" applyFont="1" applyFill="1" applyBorder="1" applyAlignment="1">
      <alignment horizontal="center" vertical="center"/>
    </xf>
    <xf numFmtId="0" fontId="5" fillId="4" borderId="39" xfId="0" applyFont="1" applyFill="1" applyBorder="1" applyAlignment="1">
      <alignment horizontal="center" vertical="center"/>
    </xf>
    <xf numFmtId="0" fontId="5" fillId="0" borderId="26" xfId="0" applyFont="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6" fillId="10" borderId="18" xfId="0" applyFont="1" applyFill="1" applyBorder="1" applyAlignment="1">
      <alignment horizontal="center" vertical="center" wrapText="1"/>
    </xf>
    <xf numFmtId="0" fontId="6" fillId="10" borderId="22" xfId="0" applyFont="1" applyFill="1" applyBorder="1" applyAlignment="1">
      <alignment horizontal="center" vertical="center" wrapText="1"/>
    </xf>
    <xf numFmtId="0" fontId="6" fillId="10" borderId="23" xfId="0" applyFont="1" applyFill="1" applyBorder="1" applyAlignment="1">
      <alignment horizontal="center" vertical="center" wrapText="1"/>
    </xf>
    <xf numFmtId="44" fontId="6" fillId="9" borderId="6" xfId="0" applyNumberFormat="1" applyFont="1" applyFill="1" applyBorder="1" applyAlignment="1">
      <alignment horizontal="center" vertical="center"/>
    </xf>
    <xf numFmtId="44" fontId="6" fillId="9" borderId="11" xfId="0" applyNumberFormat="1" applyFont="1" applyFill="1" applyBorder="1" applyAlignment="1">
      <alignment horizontal="center" vertical="center"/>
    </xf>
    <xf numFmtId="44" fontId="6" fillId="9" borderId="17" xfId="0" applyNumberFormat="1" applyFont="1" applyFill="1" applyBorder="1" applyAlignment="1">
      <alignment horizontal="center"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6" fillId="3" borderId="1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15" xfId="0" applyFont="1" applyBorder="1" applyAlignment="1">
      <alignment horizontal="left" vertical="center"/>
    </xf>
    <xf numFmtId="0" fontId="11" fillId="0" borderId="0" xfId="0" applyFont="1" applyAlignment="1">
      <alignment horizontal="left" vertical="center"/>
    </xf>
    <xf numFmtId="0" fontId="11" fillId="0" borderId="16" xfId="0" applyFont="1" applyBorder="1" applyAlignment="1">
      <alignment horizontal="left" vertical="center"/>
    </xf>
    <xf numFmtId="0" fontId="6" fillId="4" borderId="18"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8" borderId="30" xfId="0" applyFont="1" applyFill="1" applyBorder="1" applyAlignment="1">
      <alignment horizontal="center" vertical="center"/>
    </xf>
    <xf numFmtId="0" fontId="6" fillId="8" borderId="31" xfId="0" applyFont="1" applyFill="1" applyBorder="1" applyAlignment="1">
      <alignment horizontal="center" vertical="center"/>
    </xf>
    <xf numFmtId="0" fontId="6" fillId="8"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4" xfId="0" applyFont="1" applyFill="1" applyBorder="1" applyAlignment="1">
      <alignment horizontal="center" vertical="center"/>
    </xf>
    <xf numFmtId="0" fontId="6" fillId="10" borderId="30" xfId="0" applyFont="1" applyFill="1" applyBorder="1" applyAlignment="1">
      <alignment horizontal="center" vertical="center"/>
    </xf>
    <xf numFmtId="0" fontId="6" fillId="10" borderId="31" xfId="0" applyFont="1" applyFill="1" applyBorder="1" applyAlignment="1">
      <alignment horizontal="center" vertical="center"/>
    </xf>
    <xf numFmtId="0" fontId="6" fillId="10" borderId="32" xfId="0" applyFont="1" applyFill="1" applyBorder="1" applyAlignment="1">
      <alignment horizontal="center" vertical="center"/>
    </xf>
    <xf numFmtId="0" fontId="6" fillId="4" borderId="33"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34"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5" fillId="0" borderId="38" xfId="0" applyFont="1" applyBorder="1" applyAlignment="1">
      <alignment horizontal="center"/>
    </xf>
    <xf numFmtId="0" fontId="5" fillId="0" borderId="52" xfId="0" applyFont="1" applyBorder="1" applyAlignment="1">
      <alignment horizontal="center"/>
    </xf>
    <xf numFmtId="0" fontId="5" fillId="0" borderId="53" xfId="0" applyFont="1" applyBorder="1" applyAlignment="1">
      <alignment horizont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56" xfId="0" applyFont="1" applyBorder="1" applyAlignment="1">
      <alignment horizontal="center"/>
    </xf>
    <xf numFmtId="0" fontId="6" fillId="0" borderId="0" xfId="0" applyFont="1" applyAlignment="1">
      <alignment horizontal="right" vertical="center"/>
    </xf>
    <xf numFmtId="0" fontId="6" fillId="12" borderId="3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2" xfId="0" applyFont="1" applyFill="1" applyBorder="1" applyAlignment="1">
      <alignment horizontal="center" vertical="center"/>
    </xf>
    <xf numFmtId="0" fontId="6" fillId="13" borderId="33"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34" xfId="0" applyFont="1" applyFill="1" applyBorder="1" applyAlignment="1">
      <alignment horizontal="center" vertical="center"/>
    </xf>
    <xf numFmtId="0" fontId="5" fillId="13" borderId="38" xfId="0" applyFont="1" applyFill="1" applyBorder="1" applyAlignment="1">
      <alignment horizontal="center" vertical="center"/>
    </xf>
    <xf numFmtId="0" fontId="5" fillId="13" borderId="39" xfId="0" applyFont="1" applyFill="1" applyBorder="1" applyAlignment="1">
      <alignment horizontal="center" vertical="center"/>
    </xf>
    <xf numFmtId="0" fontId="6" fillId="13" borderId="18" xfId="0" applyFont="1" applyFill="1" applyBorder="1" applyAlignment="1">
      <alignment horizontal="center" vertical="center" wrapText="1"/>
    </xf>
    <xf numFmtId="0" fontId="6" fillId="13" borderId="22" xfId="0" applyFont="1" applyFill="1" applyBorder="1" applyAlignment="1">
      <alignment horizontal="center" vertical="center" wrapText="1"/>
    </xf>
    <xf numFmtId="0" fontId="6" fillId="13" borderId="23" xfId="0" applyFont="1" applyFill="1" applyBorder="1" applyAlignment="1">
      <alignment horizontal="center" vertical="center" wrapText="1"/>
    </xf>
    <xf numFmtId="44" fontId="6" fillId="8" borderId="6" xfId="0" applyNumberFormat="1" applyFont="1" applyFill="1" applyBorder="1" applyAlignment="1">
      <alignment horizontal="center" vertical="center"/>
    </xf>
    <xf numFmtId="44" fontId="6" fillId="8" borderId="11" xfId="0" applyNumberFormat="1" applyFont="1" applyFill="1" applyBorder="1" applyAlignment="1">
      <alignment horizontal="center" vertical="center"/>
    </xf>
    <xf numFmtId="44" fontId="6" fillId="8" borderId="17" xfId="0" applyNumberFormat="1" applyFont="1" applyFill="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63" xfId="0" applyFont="1" applyBorder="1" applyAlignment="1">
      <alignment horizontal="center"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5" fillId="0" borderId="12" xfId="0" applyFont="1" applyBorder="1" applyAlignment="1">
      <alignment horizontal="center" vertical="center"/>
    </xf>
    <xf numFmtId="0" fontId="5" fillId="0" borderId="64" xfId="0" applyFont="1" applyBorder="1" applyAlignment="1">
      <alignment horizontal="center" vertical="center"/>
    </xf>
    <xf numFmtId="0" fontId="5" fillId="0" borderId="27" xfId="0" applyFont="1" applyBorder="1" applyAlignment="1">
      <alignment horizontal="center" vertical="center"/>
    </xf>
    <xf numFmtId="0" fontId="5" fillId="0" borderId="38" xfId="0" applyFont="1" applyBorder="1" applyAlignment="1">
      <alignment horizontal="left"/>
    </xf>
    <xf numFmtId="0" fontId="5" fillId="0" borderId="53" xfId="0" applyFont="1" applyBorder="1" applyAlignment="1">
      <alignment horizontal="left"/>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6" fillId="5" borderId="55" xfId="0" applyFont="1" applyFill="1" applyBorder="1" applyAlignment="1">
      <alignment horizontal="center" vertical="center"/>
    </xf>
    <xf numFmtId="0" fontId="6" fillId="5" borderId="57" xfId="0" applyFont="1" applyFill="1" applyBorder="1" applyAlignment="1">
      <alignment horizontal="center" vertical="center"/>
    </xf>
    <xf numFmtId="0" fontId="5" fillId="0" borderId="54" xfId="0" applyFont="1" applyBorder="1" applyAlignment="1">
      <alignment horizontal="left"/>
    </xf>
    <xf numFmtId="0" fontId="5" fillId="0" borderId="56" xfId="0" applyFont="1" applyBorder="1" applyAlignment="1">
      <alignment horizontal="left"/>
    </xf>
    <xf numFmtId="0" fontId="6" fillId="4" borderId="12"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5" fillId="0" borderId="0" xfId="0" applyFont="1" applyAlignment="1">
      <alignment horizontal="left" vertical="top"/>
    </xf>
    <xf numFmtId="0" fontId="5" fillId="0" borderId="16" xfId="0" applyFont="1" applyBorder="1" applyAlignment="1">
      <alignment horizontal="left" vertical="top"/>
    </xf>
    <xf numFmtId="0" fontId="5" fillId="0" borderId="24" xfId="0" applyFont="1" applyBorder="1" applyAlignment="1">
      <alignment horizontal="left" vertical="top"/>
    </xf>
    <xf numFmtId="0" fontId="5" fillId="0" borderId="25" xfId="0" applyFont="1" applyBorder="1" applyAlignment="1">
      <alignment horizontal="left" vertical="top"/>
    </xf>
    <xf numFmtId="0" fontId="2" fillId="0" borderId="0" xfId="0" applyFont="1" applyAlignment="1">
      <alignment horizontal="center"/>
    </xf>
    <xf numFmtId="0" fontId="2" fillId="3" borderId="38"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39" xfId="0" applyFont="1" applyFill="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3" xfId="0" applyFont="1"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7" fillId="0" borderId="13" xfId="0" applyFont="1" applyBorder="1" applyAlignment="1">
      <alignment vertical="center"/>
    </xf>
    <xf numFmtId="0" fontId="19" fillId="0" borderId="0" xfId="0" applyFont="1" applyAlignment="1">
      <alignment horizontal="left" vertical="center"/>
    </xf>
    <xf numFmtId="0" fontId="19" fillId="0" borderId="16" xfId="0" applyFont="1" applyBorder="1" applyAlignment="1">
      <alignment horizontal="left" vertical="center"/>
    </xf>
    <xf numFmtId="0" fontId="19" fillId="0" borderId="0" xfId="0" applyFont="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0" xfId="0" applyFont="1" applyBorder="1" applyAlignment="1">
      <alignment vertical="center"/>
    </xf>
    <xf numFmtId="0" fontId="5" fillId="0" borderId="14" xfId="0" applyFont="1" applyBorder="1" applyAlignment="1">
      <alignment vertical="center"/>
    </xf>
    <xf numFmtId="0" fontId="5" fillId="0" borderId="16" xfId="0" applyFont="1" applyBorder="1" applyAlignment="1">
      <alignment vertical="center"/>
    </xf>
    <xf numFmtId="0" fontId="5" fillId="0" borderId="26" xfId="0" applyFont="1" applyBorder="1" applyAlignment="1">
      <alignment vertical="center"/>
    </xf>
    <xf numFmtId="0" fontId="5" fillId="0" borderId="25" xfId="0" applyFont="1" applyBorder="1" applyAlignment="1">
      <alignment vertical="center"/>
    </xf>
    <xf numFmtId="165" fontId="5" fillId="0" borderId="63" xfId="0" applyNumberFormat="1" applyFont="1" applyBorder="1" applyAlignment="1">
      <alignment vertical="center"/>
    </xf>
    <xf numFmtId="165" fontId="5" fillId="0" borderId="27" xfId="0" applyNumberFormat="1" applyFont="1" applyBorder="1" applyAlignment="1">
      <alignment vertical="center"/>
    </xf>
    <xf numFmtId="165" fontId="5" fillId="0" borderId="2" xfId="0" applyNumberFormat="1" applyFont="1" applyBorder="1" applyAlignment="1">
      <alignment vertical="center"/>
    </xf>
    <xf numFmtId="165" fontId="5" fillId="0" borderId="26" xfId="0" applyNumberFormat="1" applyFont="1" applyBorder="1" applyAlignment="1">
      <alignment vertical="center"/>
    </xf>
    <xf numFmtId="165" fontId="5" fillId="0" borderId="24" xfId="0" applyNumberFormat="1" applyFont="1" applyBorder="1" applyAlignment="1">
      <alignment vertical="center"/>
    </xf>
    <xf numFmtId="165" fontId="5" fillId="0" borderId="65" xfId="0" applyNumberFormat="1" applyFont="1" applyBorder="1" applyAlignment="1">
      <alignment vertical="center"/>
    </xf>
    <xf numFmtId="0" fontId="5" fillId="0" borderId="0" xfId="0" applyFont="1" applyAlignment="1">
      <alignment horizontal="center"/>
    </xf>
  </cellXfs>
  <cellStyles count="3">
    <cellStyle name="Currency" xfId="1" builtinId="4"/>
    <cellStyle name="Normal" xfId="0" builtinId="0"/>
    <cellStyle name="Percent" xfId="2" builtinId="5"/>
  </cellStyles>
  <dxfs count="4">
    <dxf>
      <font>
        <color theme="0"/>
      </font>
      <fill>
        <patternFill>
          <bgColor rgb="FF00B050"/>
        </patternFill>
      </fill>
    </dxf>
    <dxf>
      <font>
        <color theme="0"/>
      </font>
      <fill>
        <patternFill>
          <bgColor rgb="FFC00000"/>
        </patternFill>
      </fill>
    </dxf>
    <dxf>
      <font>
        <color theme="0"/>
      </font>
      <fill>
        <patternFill>
          <bgColor rgb="FF00B050"/>
        </patternFill>
      </fill>
    </dxf>
    <dxf>
      <font>
        <color theme="0"/>
      </font>
      <fill>
        <patternFill>
          <bgColor rgb="FFC00000"/>
        </patternFill>
      </fill>
    </dxf>
  </dxfs>
  <tableStyles count="0" defaultTableStyle="TableStyleMedium2" defaultPivotStyle="PivotStyleLight16"/>
  <colors>
    <mruColors>
      <color rgb="FFEA8F76"/>
      <color rgb="FFCC9900"/>
      <color rgb="FFEC9A84"/>
      <color rgb="FFFF9933"/>
      <color rgb="FFED8855"/>
      <color rgb="FFEEA38E"/>
      <color rgb="FFEDA08B"/>
      <color rgb="FFE88266"/>
      <color rgb="FFDE512A"/>
      <color rgb="FFD84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130066</xdr:colOff>
      <xdr:row>0</xdr:row>
      <xdr:rowOff>0</xdr:rowOff>
    </xdr:from>
    <xdr:to>
      <xdr:col>1</xdr:col>
      <xdr:colOff>1160903</xdr:colOff>
      <xdr:row>2</xdr:row>
      <xdr:rowOff>6927</xdr:rowOff>
    </xdr:to>
    <xdr:pic>
      <xdr:nvPicPr>
        <xdr:cNvPr id="2" name="Picture 1">
          <a:extLst>
            <a:ext uri="{FF2B5EF4-FFF2-40B4-BE49-F238E27FC236}">
              <a16:creationId xmlns:a16="http://schemas.microsoft.com/office/drawing/2014/main" id="{1B2A9012-BC3F-483E-947D-A2202740BBF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0066" y="0"/>
          <a:ext cx="1199003" cy="4605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163997</xdr:colOff>
      <xdr:row>0</xdr:row>
      <xdr:rowOff>19759</xdr:rowOff>
    </xdr:from>
    <xdr:to>
      <xdr:col>1</xdr:col>
      <xdr:colOff>1302327</xdr:colOff>
      <xdr:row>2</xdr:row>
      <xdr:rowOff>3688</xdr:rowOff>
    </xdr:to>
    <xdr:pic>
      <xdr:nvPicPr>
        <xdr:cNvPr id="2" name="Picture 1">
          <a:extLst>
            <a:ext uri="{FF2B5EF4-FFF2-40B4-BE49-F238E27FC236}">
              <a16:creationId xmlns:a16="http://schemas.microsoft.com/office/drawing/2014/main" id="{6AF38C6F-A247-4FB5-AEBC-EA6A6806095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33270" y="19759"/>
          <a:ext cx="1138330" cy="4480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203690</xdr:colOff>
      <xdr:row>0</xdr:row>
      <xdr:rowOff>0</xdr:rowOff>
    </xdr:from>
    <xdr:to>
      <xdr:col>1</xdr:col>
      <xdr:colOff>1258766</xdr:colOff>
      <xdr:row>1</xdr:row>
      <xdr:rowOff>252152</xdr:rowOff>
    </xdr:to>
    <xdr:pic>
      <xdr:nvPicPr>
        <xdr:cNvPr id="2" name="Picture 1">
          <a:extLst>
            <a:ext uri="{FF2B5EF4-FFF2-40B4-BE49-F238E27FC236}">
              <a16:creationId xmlns:a16="http://schemas.microsoft.com/office/drawing/2014/main" id="{80138996-9872-42D8-AB62-C46C70BFEC8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080" y="0"/>
          <a:ext cx="1055076" cy="449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Water%20Resources%20Development%20Grant\Admin\Reimbursements\Tracking%20Sheets\2024\FINAL%20WRDG%202024F%20Reimbursement%20Tracking_V2.xlsx" TargetMode="External"/><Relationship Id="rId1" Type="http://schemas.openxmlformats.org/officeDocument/2006/relationships/externalLinkPath" Target="/Water%20Resources%20Development%20Grant/Admin/Reimbursements/Tracking%20Sheets/2024/FINAL%20WRDG%202024F%20Reimbursement%20Tracking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n-Federal"/>
      <sheetName val="Federal"/>
      <sheetName val="NRCS-EQIP"/>
      <sheetName val="VLookup"/>
      <sheetName val="Updates from 6-18-24 Version"/>
      <sheetName val="Pull Downs"/>
    </sheetNames>
    <sheetDataSet>
      <sheetData sheetId="0"/>
      <sheetData sheetId="1"/>
      <sheetData sheetId="2"/>
      <sheetData sheetId="3">
        <row r="7">
          <cell r="I7" t="str">
            <v>Administration</v>
          </cell>
          <cell r="J7" t="str">
            <v>A</v>
          </cell>
        </row>
        <row r="8">
          <cell r="I8" t="str">
            <v>Construction</v>
          </cell>
          <cell r="J8" t="str">
            <v>C</v>
          </cell>
        </row>
        <row r="9">
          <cell r="I9" t="str">
            <v>Construction Materials</v>
          </cell>
          <cell r="J9" t="str">
            <v>CM</v>
          </cell>
        </row>
        <row r="10">
          <cell r="I10" t="str">
            <v>Construction Oversight</v>
          </cell>
          <cell r="J10" t="str">
            <v>CO</v>
          </cell>
        </row>
        <row r="11">
          <cell r="I11" t="str">
            <v>Design / Engineering</v>
          </cell>
          <cell r="J11" t="str">
            <v>D</v>
          </cell>
        </row>
        <row r="12">
          <cell r="I12" t="str">
            <v>Education</v>
          </cell>
          <cell r="J12" t="str">
            <v>E</v>
          </cell>
        </row>
        <row r="13">
          <cell r="I13" t="str">
            <v>Land</v>
          </cell>
          <cell r="J13" t="str">
            <v>L</v>
          </cell>
        </row>
        <row r="14">
          <cell r="I14" t="str">
            <v>Monitoring</v>
          </cell>
          <cell r="J14" t="str">
            <v>M</v>
          </cell>
        </row>
        <row r="15">
          <cell r="I15" t="str">
            <v>Permitting</v>
          </cell>
          <cell r="J15" t="str">
            <v>P</v>
          </cell>
        </row>
        <row r="16">
          <cell r="I16" t="str">
            <v>Plant Materials</v>
          </cell>
          <cell r="J16" t="str">
            <v>PM</v>
          </cell>
        </row>
        <row r="17">
          <cell r="I17" t="str">
            <v>Survey</v>
          </cell>
          <cell r="J17" t="str">
            <v>S</v>
          </cell>
        </row>
        <row r="23">
          <cell r="I23" t="str">
            <v>Administration</v>
          </cell>
          <cell r="J23" t="str">
            <v>AF</v>
          </cell>
        </row>
        <row r="24">
          <cell r="I24" t="str">
            <v>Construction</v>
          </cell>
          <cell r="J24" t="str">
            <v>CF</v>
          </cell>
        </row>
        <row r="25">
          <cell r="I25" t="str">
            <v>Construction Materials</v>
          </cell>
          <cell r="J25" t="str">
            <v>CMF</v>
          </cell>
        </row>
        <row r="26">
          <cell r="I26" t="str">
            <v>Construction Oversight</v>
          </cell>
          <cell r="J26" t="str">
            <v>COF</v>
          </cell>
        </row>
        <row r="27">
          <cell r="I27" t="str">
            <v>Design / Engineering</v>
          </cell>
          <cell r="J27" t="str">
            <v>DF</v>
          </cell>
        </row>
        <row r="28">
          <cell r="I28" t="str">
            <v>Education</v>
          </cell>
          <cell r="J28" t="str">
            <v>EF</v>
          </cell>
        </row>
        <row r="29">
          <cell r="I29" t="str">
            <v>Land</v>
          </cell>
          <cell r="J29" t="str">
            <v>LF</v>
          </cell>
        </row>
        <row r="30">
          <cell r="I30" t="str">
            <v>Monitoring</v>
          </cell>
          <cell r="J30" t="str">
            <v>MF</v>
          </cell>
        </row>
        <row r="31">
          <cell r="I31" t="str">
            <v>Permitting</v>
          </cell>
          <cell r="J31" t="str">
            <v>PF</v>
          </cell>
        </row>
        <row r="32">
          <cell r="I32" t="str">
            <v>Plant Materials</v>
          </cell>
          <cell r="J32" t="str">
            <v>PMF</v>
          </cell>
        </row>
        <row r="33">
          <cell r="I33" t="str">
            <v>Survey</v>
          </cell>
          <cell r="J33" t="str">
            <v>SF</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812E-F097-4E1F-8EC0-8F42F3CA5E9A}">
  <sheetPr>
    <pageSetUpPr fitToPage="1"/>
  </sheetPr>
  <dimension ref="A1:AK81"/>
  <sheetViews>
    <sheetView tabSelected="1" zoomScale="40" zoomScaleNormal="40" zoomScalePageLayoutView="70" workbookViewId="0">
      <selection activeCell="D2" sqref="D2:I2"/>
    </sheetView>
  </sheetViews>
  <sheetFormatPr defaultColWidth="8.89453125" defaultRowHeight="15" x14ac:dyDescent="0.5"/>
  <cols>
    <col min="1" max="1" width="2.3125" style="16" customWidth="1"/>
    <col min="2" max="2" width="17.5234375" style="16" customWidth="1"/>
    <col min="3" max="3" width="46.41796875" style="16" customWidth="1"/>
    <col min="4" max="4" width="20.3125" style="16" customWidth="1"/>
    <col min="5" max="5" width="2.89453125" style="16" customWidth="1"/>
    <col min="6" max="6" width="16.41796875" style="16" customWidth="1"/>
    <col min="7" max="7" width="14.9453125" style="16" customWidth="1"/>
    <col min="8" max="8" width="17.1015625" style="16" customWidth="1"/>
    <col min="9" max="9" width="13.578125" style="16" customWidth="1"/>
    <col min="10" max="10" width="18.7890625" style="16" customWidth="1"/>
    <col min="11" max="11" width="2" style="16" customWidth="1"/>
    <col min="12" max="12" width="14.9453125" style="16" customWidth="1"/>
    <col min="13" max="13" width="20.3125" style="16" customWidth="1"/>
    <col min="14" max="14" width="16" style="16" customWidth="1"/>
    <col min="15" max="15" width="13.89453125" style="16" customWidth="1"/>
    <col min="16" max="16" width="14" style="16" customWidth="1"/>
    <col min="17" max="17" width="17.3125" style="16" customWidth="1"/>
    <col min="18" max="18" width="12.20703125" style="16" customWidth="1"/>
    <col min="19" max="19" width="45.5234375" style="16" customWidth="1"/>
    <col min="20" max="20" width="8.89453125" style="16"/>
    <col min="21" max="21" width="14.5234375" style="16" customWidth="1"/>
    <col min="22" max="22" width="8" style="16" bestFit="1" customWidth="1"/>
    <col min="23" max="23" width="17.5234375" style="16" customWidth="1"/>
    <col min="24" max="36" width="8.89453125" style="16"/>
    <col min="37" max="37" width="59.89453125" style="16" customWidth="1"/>
    <col min="38" max="16384" width="8.89453125" style="16"/>
  </cols>
  <sheetData>
    <row r="1" spans="1:37" ht="15.3" thickBot="1" x14ac:dyDescent="0.55000000000000004">
      <c r="A1" s="285"/>
      <c r="B1" s="286"/>
      <c r="C1" s="289"/>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row>
    <row r="2" spans="1:37" ht="20.399999999999999" customHeight="1" thickBot="1" x14ac:dyDescent="0.55000000000000004">
      <c r="A2" s="287"/>
      <c r="B2" s="288"/>
      <c r="C2" s="17" t="s">
        <v>0</v>
      </c>
      <c r="D2" s="291" t="s">
        <v>1</v>
      </c>
      <c r="E2" s="292"/>
      <c r="F2" s="292"/>
      <c r="G2" s="292"/>
      <c r="H2" s="292"/>
      <c r="I2" s="293"/>
      <c r="J2" s="18"/>
      <c r="K2" s="18"/>
      <c r="L2" s="18"/>
      <c r="M2" s="18"/>
      <c r="N2" s="18"/>
      <c r="O2" s="294" t="s">
        <v>2</v>
      </c>
      <c r="P2" s="295"/>
      <c r="Q2" s="19" t="s">
        <v>1</v>
      </c>
      <c r="R2" s="20"/>
      <c r="S2" s="21" t="s">
        <v>3</v>
      </c>
      <c r="T2" s="296" t="s">
        <v>4</v>
      </c>
      <c r="U2" s="297"/>
      <c r="V2" s="297"/>
      <c r="W2" s="297"/>
      <c r="X2" s="297"/>
      <c r="Y2" s="297"/>
      <c r="Z2" s="297"/>
      <c r="AA2" s="297"/>
      <c r="AB2" s="297"/>
      <c r="AC2" s="297"/>
      <c r="AD2" s="297"/>
      <c r="AE2" s="297"/>
      <c r="AF2" s="297"/>
      <c r="AG2" s="297"/>
      <c r="AH2" s="297"/>
      <c r="AI2" s="297"/>
      <c r="AJ2" s="297"/>
      <c r="AK2" s="298"/>
    </row>
    <row r="3" spans="1:37" ht="15.3" thickBot="1" x14ac:dyDescent="0.55000000000000004">
      <c r="A3" s="18"/>
      <c r="B3" s="18"/>
      <c r="C3" s="22" t="s">
        <v>5</v>
      </c>
      <c r="D3" s="23" t="s">
        <v>1</v>
      </c>
      <c r="E3" s="24"/>
      <c r="F3" s="24"/>
      <c r="G3" s="24"/>
      <c r="H3" s="24"/>
      <c r="I3" s="24"/>
      <c r="J3" s="18"/>
      <c r="K3" s="18"/>
      <c r="L3" s="18"/>
      <c r="M3" s="18"/>
      <c r="N3" s="18"/>
      <c r="O3" s="18"/>
      <c r="P3" s="18"/>
      <c r="Q3" s="18"/>
      <c r="R3" s="18"/>
      <c r="S3" s="25"/>
      <c r="T3" s="355" t="s">
        <v>6</v>
      </c>
      <c r="U3" s="356"/>
      <c r="V3" s="356"/>
      <c r="W3" s="356"/>
      <c r="X3" s="356"/>
      <c r="Y3" s="356"/>
      <c r="Z3" s="356"/>
      <c r="AA3" s="356"/>
      <c r="AB3" s="356"/>
      <c r="AC3" s="356"/>
      <c r="AD3" s="356"/>
      <c r="AE3" s="356"/>
      <c r="AF3" s="356"/>
      <c r="AG3" s="356"/>
      <c r="AH3" s="356"/>
      <c r="AI3" s="356"/>
      <c r="AJ3" s="356"/>
      <c r="AK3" s="357"/>
    </row>
    <row r="4" spans="1:37" ht="15.3" thickBot="1" x14ac:dyDescent="0.55000000000000004">
      <c r="A4" s="18"/>
      <c r="B4" s="18"/>
      <c r="C4" s="22" t="s">
        <v>7</v>
      </c>
      <c r="D4" s="26">
        <f>SUM(D9+D13+D19)</f>
        <v>0</v>
      </c>
      <c r="E4" s="24"/>
      <c r="F4" s="24"/>
      <c r="G4" s="24"/>
      <c r="H4" s="18"/>
      <c r="I4" s="24"/>
      <c r="J4" s="18"/>
      <c r="K4" s="18"/>
      <c r="L4" s="18"/>
      <c r="M4" s="18"/>
      <c r="N4" s="18"/>
      <c r="O4" s="18"/>
      <c r="P4" s="18"/>
      <c r="Q4" s="18"/>
      <c r="R4" s="18"/>
      <c r="S4" s="27"/>
      <c r="T4" s="358" t="s">
        <v>181</v>
      </c>
      <c r="U4" s="359"/>
      <c r="V4" s="359"/>
      <c r="W4" s="359"/>
      <c r="X4" s="359"/>
      <c r="Y4" s="359"/>
      <c r="Z4" s="359"/>
      <c r="AA4" s="359"/>
      <c r="AB4" s="359"/>
      <c r="AC4" s="359"/>
      <c r="AD4" s="359"/>
      <c r="AE4" s="359"/>
      <c r="AF4" s="359"/>
      <c r="AG4" s="359"/>
      <c r="AH4" s="359"/>
      <c r="AI4" s="359"/>
      <c r="AJ4" s="359"/>
      <c r="AK4" s="360"/>
    </row>
    <row r="5" spans="1:37" ht="15.3" thickBot="1" x14ac:dyDescent="0.55000000000000004">
      <c r="A5" s="18"/>
      <c r="B5" s="18"/>
      <c r="C5" s="22" t="s">
        <v>8</v>
      </c>
      <c r="D5" s="28">
        <f>D9</f>
        <v>0</v>
      </c>
      <c r="E5" s="24"/>
      <c r="F5" s="24"/>
      <c r="G5" s="24"/>
      <c r="H5" s="24"/>
      <c r="I5" s="24"/>
      <c r="J5" s="18"/>
      <c r="K5" s="18"/>
      <c r="L5" s="18"/>
      <c r="M5" s="18"/>
      <c r="N5" s="18"/>
      <c r="O5" s="18"/>
      <c r="P5" s="18"/>
      <c r="Q5" s="18"/>
      <c r="R5" s="18"/>
      <c r="S5" s="29" t="s">
        <v>9</v>
      </c>
      <c r="T5" s="258" t="s">
        <v>10</v>
      </c>
      <c r="U5" s="259"/>
      <c r="V5" s="259"/>
      <c r="W5" s="259"/>
      <c r="X5" s="259"/>
      <c r="Y5" s="259"/>
      <c r="Z5" s="259"/>
      <c r="AA5" s="259"/>
      <c r="AB5" s="259"/>
      <c r="AC5" s="259"/>
      <c r="AD5" s="259"/>
      <c r="AE5" s="259"/>
      <c r="AF5" s="259"/>
      <c r="AG5" s="259"/>
      <c r="AH5" s="259"/>
      <c r="AI5" s="259"/>
      <c r="AJ5" s="259"/>
      <c r="AK5" s="260"/>
    </row>
    <row r="6" spans="1:37" ht="15.3" thickBot="1" x14ac:dyDescent="0.55000000000000004">
      <c r="A6" s="18"/>
      <c r="B6" s="18"/>
      <c r="C6" s="22" t="s">
        <v>11</v>
      </c>
      <c r="D6" s="26">
        <f>D5*0.9</f>
        <v>0</v>
      </c>
      <c r="E6" s="18"/>
      <c r="F6" s="18"/>
      <c r="G6" s="30"/>
      <c r="H6" s="18"/>
      <c r="I6" s="18"/>
      <c r="J6" s="18"/>
      <c r="K6" s="18"/>
      <c r="L6" s="18"/>
      <c r="M6" s="18"/>
      <c r="N6" s="18"/>
      <c r="O6" s="18"/>
      <c r="P6" s="18"/>
      <c r="Q6" s="18"/>
      <c r="R6" s="18"/>
      <c r="S6" s="31" t="s">
        <v>12</v>
      </c>
      <c r="T6" s="258" t="s">
        <v>159</v>
      </c>
      <c r="U6" s="259"/>
      <c r="V6" s="259"/>
      <c r="W6" s="259"/>
      <c r="X6" s="259"/>
      <c r="Y6" s="259"/>
      <c r="Z6" s="259"/>
      <c r="AA6" s="259"/>
      <c r="AB6" s="259"/>
      <c r="AC6" s="259"/>
      <c r="AD6" s="259"/>
      <c r="AE6" s="259"/>
      <c r="AF6" s="259"/>
      <c r="AG6" s="259"/>
      <c r="AH6" s="259"/>
      <c r="AI6" s="259"/>
      <c r="AJ6" s="259"/>
      <c r="AK6" s="260"/>
    </row>
    <row r="7" spans="1:37" ht="15.3" thickBot="1" x14ac:dyDescent="0.55000000000000004">
      <c r="A7" s="18"/>
      <c r="B7" s="18"/>
      <c r="C7" s="32" t="s">
        <v>13</v>
      </c>
      <c r="D7" s="26">
        <f>D6-C74</f>
        <v>0</v>
      </c>
      <c r="E7" s="18"/>
      <c r="F7" s="18"/>
      <c r="G7" s="30"/>
      <c r="H7" s="18"/>
      <c r="I7" s="18"/>
      <c r="J7" s="18"/>
      <c r="K7" s="18"/>
      <c r="L7" s="18"/>
      <c r="M7" s="18"/>
      <c r="N7" s="18"/>
      <c r="O7" s="18"/>
      <c r="P7" s="18"/>
      <c r="Q7" s="18"/>
      <c r="R7" s="33"/>
      <c r="S7" s="34" t="s">
        <v>14</v>
      </c>
      <c r="T7" s="258" t="s">
        <v>160</v>
      </c>
      <c r="U7" s="259"/>
      <c r="V7" s="259"/>
      <c r="W7" s="259"/>
      <c r="X7" s="259"/>
      <c r="Y7" s="259"/>
      <c r="Z7" s="259"/>
      <c r="AA7" s="259"/>
      <c r="AB7" s="259"/>
      <c r="AC7" s="259"/>
      <c r="AD7" s="259"/>
      <c r="AE7" s="259"/>
      <c r="AF7" s="259"/>
      <c r="AG7" s="259"/>
      <c r="AH7" s="259"/>
      <c r="AI7" s="259"/>
      <c r="AJ7" s="259"/>
      <c r="AK7" s="260"/>
    </row>
    <row r="8" spans="1:37" ht="15.3" thickBot="1" x14ac:dyDescent="0.55000000000000004">
      <c r="A8" s="18"/>
      <c r="B8" s="18"/>
      <c r="C8" s="35"/>
      <c r="D8" s="18"/>
      <c r="E8" s="18"/>
      <c r="F8" s="36" t="s">
        <v>15</v>
      </c>
      <c r="G8" s="37" t="s">
        <v>16</v>
      </c>
      <c r="H8" s="36" t="s">
        <v>17</v>
      </c>
      <c r="I8" s="36" t="s">
        <v>18</v>
      </c>
      <c r="J8" s="36" t="s">
        <v>19</v>
      </c>
      <c r="K8" s="18"/>
      <c r="L8" s="38" t="s">
        <v>20</v>
      </c>
      <c r="M8" s="36" t="s">
        <v>21</v>
      </c>
      <c r="N8" s="36" t="s">
        <v>22</v>
      </c>
      <c r="O8" s="36" t="s">
        <v>23</v>
      </c>
      <c r="P8" s="36" t="s">
        <v>24</v>
      </c>
      <c r="Q8" s="36" t="s">
        <v>25</v>
      </c>
      <c r="R8" s="39"/>
      <c r="S8" s="40" t="s">
        <v>26</v>
      </c>
      <c r="T8" s="261" t="s">
        <v>161</v>
      </c>
      <c r="U8" s="262"/>
      <c r="V8" s="262"/>
      <c r="W8" s="262"/>
      <c r="X8" s="262"/>
      <c r="Y8" s="262"/>
      <c r="Z8" s="262"/>
      <c r="AA8" s="262"/>
      <c r="AB8" s="262"/>
      <c r="AC8" s="262"/>
      <c r="AD8" s="262"/>
      <c r="AE8" s="262"/>
      <c r="AF8" s="262"/>
      <c r="AG8" s="262"/>
      <c r="AH8" s="262"/>
      <c r="AI8" s="262"/>
      <c r="AJ8" s="262"/>
      <c r="AK8" s="263"/>
    </row>
    <row r="9" spans="1:37" ht="15.3" thickBot="1" x14ac:dyDescent="0.55000000000000004">
      <c r="A9" s="18"/>
      <c r="B9" s="264" t="s">
        <v>27</v>
      </c>
      <c r="C9" s="41" t="s">
        <v>28</v>
      </c>
      <c r="D9" s="42">
        <f>SUM(F9:Q9)</f>
        <v>0</v>
      </c>
      <c r="E9" s="43"/>
      <c r="F9" s="44">
        <v>0</v>
      </c>
      <c r="G9" s="44">
        <v>0</v>
      </c>
      <c r="H9" s="44">
        <v>0</v>
      </c>
      <c r="I9" s="44">
        <v>0</v>
      </c>
      <c r="J9" s="44">
        <v>0</v>
      </c>
      <c r="K9" s="44"/>
      <c r="L9" s="44">
        <v>0</v>
      </c>
      <c r="M9" s="44">
        <v>0</v>
      </c>
      <c r="N9" s="44">
        <v>0</v>
      </c>
      <c r="O9" s="44">
        <v>0</v>
      </c>
      <c r="P9" s="44">
        <v>0</v>
      </c>
      <c r="Q9" s="45">
        <v>0</v>
      </c>
      <c r="R9" s="39"/>
      <c r="S9" s="29" t="s">
        <v>29</v>
      </c>
      <c r="T9" s="267" t="s">
        <v>162</v>
      </c>
      <c r="U9" s="268"/>
      <c r="V9" s="268"/>
      <c r="W9" s="268"/>
      <c r="X9" s="268"/>
      <c r="Y9" s="268"/>
      <c r="Z9" s="268"/>
      <c r="AA9" s="268"/>
      <c r="AB9" s="268"/>
      <c r="AC9" s="268"/>
      <c r="AD9" s="268"/>
      <c r="AE9" s="268"/>
      <c r="AF9" s="268"/>
      <c r="AG9" s="268"/>
      <c r="AH9" s="268"/>
      <c r="AI9" s="268"/>
      <c r="AJ9" s="268"/>
      <c r="AK9" s="269"/>
    </row>
    <row r="10" spans="1:37" x14ac:dyDescent="0.5">
      <c r="A10" s="18"/>
      <c r="B10" s="265"/>
      <c r="C10" s="46" t="s">
        <v>30</v>
      </c>
      <c r="D10" s="47">
        <f>SUM(F10:Q10)</f>
        <v>0</v>
      </c>
      <c r="E10" s="39"/>
      <c r="F10" s="39">
        <f>SUMIF($I$28:$I$57,"A",$J$28:$J$57)</f>
        <v>0</v>
      </c>
      <c r="G10" s="39">
        <f>SUMIF($I$28:$I$57,"D",$J$28:$J$57)</f>
        <v>0</v>
      </c>
      <c r="H10" s="39">
        <f>SUMIF($I$28:$I$57,"P",$J$28:$J$57)</f>
        <v>0</v>
      </c>
      <c r="I10" s="39">
        <f>SUMIF($I$28:$I$57,"S",$J$28:$J$57)</f>
        <v>0</v>
      </c>
      <c r="J10" s="39">
        <f>SUMIF($I$28:$I$57,"CM",$J$28:$J$57)</f>
        <v>0</v>
      </c>
      <c r="K10" s="18"/>
      <c r="L10" s="39">
        <f>SUMIF($I$28:$I$57,"PM",$J$28:$J$57)</f>
        <v>0</v>
      </c>
      <c r="M10" s="39">
        <f>SUMIF($I$28:$I$57,"CO",$J$28:$J$57)</f>
        <v>0</v>
      </c>
      <c r="N10" s="39">
        <f>SUMIF($I$28:$I$57,"C",$J$28:$J$57)</f>
        <v>0</v>
      </c>
      <c r="O10" s="39">
        <f>SUMIF($I$28:$I$57,"E",$J$28:$J$57)</f>
        <v>0</v>
      </c>
      <c r="P10" s="39">
        <f>SUMIF($I$28:$I$57,"M",$J$28:$J$57)</f>
        <v>0</v>
      </c>
      <c r="Q10" s="48">
        <f>SUMIF($I$28:$I$57,"L",$J$28:$J$57)</f>
        <v>0</v>
      </c>
      <c r="R10" s="39"/>
      <c r="S10" s="31" t="s">
        <v>31</v>
      </c>
      <c r="T10" s="258" t="s">
        <v>32</v>
      </c>
      <c r="U10" s="259"/>
      <c r="V10" s="259"/>
      <c r="W10" s="259"/>
      <c r="X10" s="259"/>
      <c r="Y10" s="259"/>
      <c r="Z10" s="259"/>
      <c r="AA10" s="259"/>
      <c r="AB10" s="259"/>
      <c r="AC10" s="259"/>
      <c r="AD10" s="259"/>
      <c r="AE10" s="259"/>
      <c r="AF10" s="259"/>
      <c r="AG10" s="259"/>
      <c r="AH10" s="259"/>
      <c r="AI10" s="259"/>
      <c r="AJ10" s="259"/>
      <c r="AK10" s="260"/>
    </row>
    <row r="11" spans="1:37" ht="15.3" thickBot="1" x14ac:dyDescent="0.55000000000000004">
      <c r="A11" s="18"/>
      <c r="B11" s="266"/>
      <c r="C11" s="49" t="s">
        <v>33</v>
      </c>
      <c r="D11" s="50">
        <f>SUM(D9-C74)</f>
        <v>0</v>
      </c>
      <c r="E11" s="51"/>
      <c r="F11" s="51">
        <f>F9-F10</f>
        <v>0</v>
      </c>
      <c r="G11" s="51">
        <f>G9-G10</f>
        <v>0</v>
      </c>
      <c r="H11" s="51">
        <f t="shared" ref="H11:O11" si="0">H9-H10</f>
        <v>0</v>
      </c>
      <c r="I11" s="51">
        <f t="shared" si="0"/>
        <v>0</v>
      </c>
      <c r="J11" s="51">
        <f t="shared" si="0"/>
        <v>0</v>
      </c>
      <c r="K11" s="52"/>
      <c r="L11" s="51">
        <f t="shared" si="0"/>
        <v>0</v>
      </c>
      <c r="M11" s="51">
        <f t="shared" si="0"/>
        <v>0</v>
      </c>
      <c r="N11" s="51">
        <f>N9-N10</f>
        <v>0</v>
      </c>
      <c r="O11" s="51">
        <f t="shared" si="0"/>
        <v>0</v>
      </c>
      <c r="P11" s="51">
        <f>P9-P10</f>
        <v>0</v>
      </c>
      <c r="Q11" s="53">
        <f>Q9-Q10</f>
        <v>0</v>
      </c>
      <c r="R11" s="18"/>
      <c r="S11" s="54" t="s">
        <v>34</v>
      </c>
      <c r="T11" s="258" t="s">
        <v>35</v>
      </c>
      <c r="U11" s="259"/>
      <c r="V11" s="259"/>
      <c r="W11" s="259"/>
      <c r="X11" s="259"/>
      <c r="Y11" s="259"/>
      <c r="Z11" s="259"/>
      <c r="AA11" s="259"/>
      <c r="AB11" s="259"/>
      <c r="AC11" s="259"/>
      <c r="AD11" s="259"/>
      <c r="AE11" s="259"/>
      <c r="AF11" s="259"/>
      <c r="AG11" s="259"/>
      <c r="AH11" s="259"/>
      <c r="AI11" s="259"/>
      <c r="AJ11" s="259"/>
      <c r="AK11" s="260"/>
    </row>
    <row r="12" spans="1:37" ht="15.3" thickBot="1" x14ac:dyDescent="0.55000000000000004">
      <c r="A12" s="18"/>
      <c r="B12" s="18"/>
      <c r="C12" s="18"/>
      <c r="D12" s="55"/>
      <c r="E12" s="18"/>
      <c r="F12" s="18"/>
      <c r="G12" s="18"/>
      <c r="H12" s="18"/>
      <c r="I12" s="18"/>
      <c r="J12" s="18"/>
      <c r="K12" s="18"/>
      <c r="L12" s="18"/>
      <c r="M12" s="18"/>
      <c r="N12" s="18"/>
      <c r="O12" s="18"/>
      <c r="P12" s="18"/>
      <c r="Q12" s="18"/>
      <c r="R12" s="56"/>
      <c r="S12" s="57" t="s">
        <v>36</v>
      </c>
      <c r="T12" s="247" t="s">
        <v>163</v>
      </c>
      <c r="U12" s="248"/>
      <c r="V12" s="248"/>
      <c r="W12" s="248"/>
      <c r="X12" s="248"/>
      <c r="Y12" s="248"/>
      <c r="Z12" s="248"/>
      <c r="AA12" s="248"/>
      <c r="AB12" s="248"/>
      <c r="AC12" s="248"/>
      <c r="AD12" s="248"/>
      <c r="AE12" s="248"/>
      <c r="AF12" s="248"/>
      <c r="AG12" s="248"/>
      <c r="AH12" s="248"/>
      <c r="AI12" s="248"/>
      <c r="AJ12" s="248"/>
      <c r="AK12" s="249"/>
    </row>
    <row r="13" spans="1:37" ht="15.3" thickBot="1" x14ac:dyDescent="0.55000000000000004">
      <c r="A13" s="18"/>
      <c r="B13" s="250" t="s">
        <v>37</v>
      </c>
      <c r="C13" s="58" t="s">
        <v>28</v>
      </c>
      <c r="D13" s="59">
        <f>SUM(F13:Q13)</f>
        <v>0</v>
      </c>
      <c r="E13" s="60"/>
      <c r="F13" s="61">
        <f>F15+F14</f>
        <v>0</v>
      </c>
      <c r="G13" s="61">
        <f t="shared" ref="G13:Q13" si="1">G15+G14</f>
        <v>0</v>
      </c>
      <c r="H13" s="61">
        <f t="shared" si="1"/>
        <v>0</v>
      </c>
      <c r="I13" s="61">
        <f t="shared" si="1"/>
        <v>0</v>
      </c>
      <c r="J13" s="61">
        <f t="shared" si="1"/>
        <v>0</v>
      </c>
      <c r="K13" s="61"/>
      <c r="L13" s="61">
        <f t="shared" si="1"/>
        <v>0</v>
      </c>
      <c r="M13" s="61">
        <f t="shared" si="1"/>
        <v>0</v>
      </c>
      <c r="N13" s="61">
        <f t="shared" si="1"/>
        <v>0</v>
      </c>
      <c r="O13" s="61">
        <f t="shared" si="1"/>
        <v>0</v>
      </c>
      <c r="P13" s="61">
        <f t="shared" si="1"/>
        <v>0</v>
      </c>
      <c r="Q13" s="62">
        <f t="shared" si="1"/>
        <v>0</v>
      </c>
      <c r="R13" s="39"/>
      <c r="S13" s="60"/>
      <c r="T13" s="60"/>
      <c r="U13" s="60"/>
      <c r="V13" s="60"/>
      <c r="W13" s="60"/>
      <c r="X13" s="60"/>
      <c r="Y13" s="60"/>
      <c r="Z13" s="60"/>
      <c r="AA13" s="60"/>
      <c r="AB13" s="60"/>
      <c r="AC13" s="60"/>
      <c r="AD13" s="60"/>
      <c r="AE13" s="60"/>
      <c r="AF13" s="60"/>
      <c r="AG13" s="60"/>
      <c r="AH13" s="60"/>
      <c r="AI13" s="60"/>
      <c r="AJ13" s="60"/>
      <c r="AK13" s="60"/>
    </row>
    <row r="14" spans="1:37" x14ac:dyDescent="0.5">
      <c r="A14" s="18"/>
      <c r="B14" s="251"/>
      <c r="C14" s="63" t="s">
        <v>38</v>
      </c>
      <c r="D14" s="64">
        <f>SUM(F14:Q14)</f>
        <v>0</v>
      </c>
      <c r="E14" s="65"/>
      <c r="F14" s="66">
        <v>0</v>
      </c>
      <c r="G14" s="66">
        <v>0</v>
      </c>
      <c r="H14" s="66">
        <v>0</v>
      </c>
      <c r="I14" s="66">
        <v>0</v>
      </c>
      <c r="J14" s="66">
        <v>0</v>
      </c>
      <c r="K14" s="66"/>
      <c r="L14" s="66">
        <v>0</v>
      </c>
      <c r="M14" s="66">
        <v>0</v>
      </c>
      <c r="N14" s="66">
        <v>0</v>
      </c>
      <c r="O14" s="66">
        <v>0</v>
      </c>
      <c r="P14" s="66">
        <v>0</v>
      </c>
      <c r="Q14" s="67">
        <v>0</v>
      </c>
      <c r="R14" s="39"/>
      <c r="S14" s="253" t="s">
        <v>39</v>
      </c>
      <c r="T14" s="361" t="s">
        <v>40</v>
      </c>
      <c r="U14" s="256"/>
      <c r="V14" s="256"/>
      <c r="W14" s="256"/>
      <c r="X14" s="256"/>
      <c r="Y14" s="256"/>
      <c r="Z14" s="256"/>
      <c r="AA14" s="256"/>
      <c r="AB14" s="256"/>
      <c r="AC14" s="256"/>
      <c r="AD14" s="256"/>
      <c r="AE14" s="256"/>
      <c r="AF14" s="256"/>
      <c r="AG14" s="256"/>
      <c r="AH14" s="256"/>
      <c r="AI14" s="256"/>
      <c r="AJ14" s="256"/>
      <c r="AK14" s="257"/>
    </row>
    <row r="15" spans="1:37" x14ac:dyDescent="0.5">
      <c r="A15" s="18"/>
      <c r="B15" s="251"/>
      <c r="C15" s="68" t="s">
        <v>41</v>
      </c>
      <c r="D15" s="69">
        <f>SUM(F15:Q15)</f>
        <v>0</v>
      </c>
      <c r="E15" s="70"/>
      <c r="F15" s="71">
        <v>0</v>
      </c>
      <c r="G15" s="71">
        <v>0</v>
      </c>
      <c r="H15" s="71">
        <v>0</v>
      </c>
      <c r="I15" s="71">
        <v>0</v>
      </c>
      <c r="J15" s="71">
        <v>0</v>
      </c>
      <c r="K15" s="71"/>
      <c r="L15" s="71">
        <v>0</v>
      </c>
      <c r="M15" s="71">
        <v>0</v>
      </c>
      <c r="N15" s="72">
        <v>0</v>
      </c>
      <c r="O15" s="71">
        <v>0</v>
      </c>
      <c r="P15" s="71">
        <v>0</v>
      </c>
      <c r="Q15" s="73">
        <v>0</v>
      </c>
      <c r="R15" s="39"/>
      <c r="S15" s="254"/>
      <c r="T15" s="362" t="s">
        <v>42</v>
      </c>
      <c r="U15" s="362"/>
      <c r="V15" s="362"/>
      <c r="W15" s="362"/>
      <c r="X15" s="362"/>
      <c r="Y15" s="362"/>
      <c r="Z15" s="362"/>
      <c r="AA15" s="362"/>
      <c r="AB15" s="362"/>
      <c r="AC15" s="362"/>
      <c r="AD15" s="362"/>
      <c r="AE15" s="362"/>
      <c r="AF15" s="362"/>
      <c r="AG15" s="362"/>
      <c r="AH15" s="362"/>
      <c r="AI15" s="362"/>
      <c r="AJ15" s="362"/>
      <c r="AK15" s="363"/>
    </row>
    <row r="16" spans="1:37" ht="15.3" thickBot="1" x14ac:dyDescent="0.55000000000000004">
      <c r="A16" s="18"/>
      <c r="B16" s="251"/>
      <c r="C16" s="74" t="s">
        <v>30</v>
      </c>
      <c r="D16" s="39">
        <f>SUM(F16:Q16)</f>
        <v>0</v>
      </c>
      <c r="E16" s="18"/>
      <c r="F16" s="39">
        <f>SUMIF($P$28:$P$57,"A",$Q$28:$Q$57)</f>
        <v>0</v>
      </c>
      <c r="G16" s="39">
        <f>SUMIF($P$28:$P$57,"D",$Q$28:$Q$57)</f>
        <v>0</v>
      </c>
      <c r="H16" s="39">
        <f>SUMIF($P$28:$P$57,"P",$Q$28:$Q$57)</f>
        <v>0</v>
      </c>
      <c r="I16" s="39">
        <f>SUMIF($P$28:$P$57,"S",$Q$28:$Q$57)</f>
        <v>0</v>
      </c>
      <c r="J16" s="39">
        <f>SUMIF($P$28:$P$57,"CM",$Q$28:$Q$57)</f>
        <v>0</v>
      </c>
      <c r="K16" s="18"/>
      <c r="L16" s="39">
        <f>SUMIF($P$28:$P$57,"PM",$Q$28:$Q$57)</f>
        <v>0</v>
      </c>
      <c r="M16" s="39">
        <f>SUMIF($P$28:$P$57,"CO",$Q$28:$Q$57)</f>
        <v>0</v>
      </c>
      <c r="N16" s="39">
        <f>SUMIF($P$28:$P$57,"C",$Q$28:$Q$57)</f>
        <v>0</v>
      </c>
      <c r="O16" s="39">
        <f>SUMIF($P$28:$P$57,"E",$Q$28:$Q$57)</f>
        <v>0</v>
      </c>
      <c r="P16" s="39">
        <f>SUMIF($P$28:$P$57,"M",$Q$28:$Q$57)</f>
        <v>0</v>
      </c>
      <c r="Q16" s="48">
        <f>SUMIF($P$28:$P$57,"L",$Q$28:$Q$57)</f>
        <v>0</v>
      </c>
      <c r="R16" s="39"/>
      <c r="S16" s="255"/>
      <c r="T16" s="364" t="s">
        <v>182</v>
      </c>
      <c r="U16" s="364"/>
      <c r="V16" s="364"/>
      <c r="W16" s="364"/>
      <c r="X16" s="364"/>
      <c r="Y16" s="364"/>
      <c r="Z16" s="364"/>
      <c r="AA16" s="364"/>
      <c r="AB16" s="364"/>
      <c r="AC16" s="364"/>
      <c r="AD16" s="364"/>
      <c r="AE16" s="364"/>
      <c r="AF16" s="364"/>
      <c r="AG16" s="364"/>
      <c r="AH16" s="364"/>
      <c r="AI16" s="364"/>
      <c r="AJ16" s="364"/>
      <c r="AK16" s="365"/>
    </row>
    <row r="17" spans="1:37" ht="15.3" thickBot="1" x14ac:dyDescent="0.55000000000000004">
      <c r="A17" s="18"/>
      <c r="B17" s="252"/>
      <c r="C17" s="75" t="s">
        <v>33</v>
      </c>
      <c r="D17" s="76">
        <f>D13-D16</f>
        <v>0</v>
      </c>
      <c r="E17" s="52"/>
      <c r="F17" s="51">
        <f>F13-F16</f>
        <v>0</v>
      </c>
      <c r="G17" s="51">
        <f>G13-G16</f>
        <v>0</v>
      </c>
      <c r="H17" s="51">
        <f t="shared" ref="H17:O17" si="2">H13-H16</f>
        <v>0</v>
      </c>
      <c r="I17" s="51">
        <f t="shared" si="2"/>
        <v>0</v>
      </c>
      <c r="J17" s="51">
        <f t="shared" si="2"/>
        <v>0</v>
      </c>
      <c r="K17" s="52"/>
      <c r="L17" s="51">
        <f t="shared" si="2"/>
        <v>0</v>
      </c>
      <c r="M17" s="51">
        <f t="shared" si="2"/>
        <v>0</v>
      </c>
      <c r="N17" s="51">
        <f>N13-N16</f>
        <v>0</v>
      </c>
      <c r="O17" s="51">
        <f t="shared" si="2"/>
        <v>0</v>
      </c>
      <c r="P17" s="51">
        <f>P13-P16</f>
        <v>0</v>
      </c>
      <c r="Q17" s="53">
        <f>Q13-Q16</f>
        <v>0</v>
      </c>
      <c r="R17" s="39"/>
      <c r="S17" s="18"/>
      <c r="T17" s="18"/>
      <c r="U17" s="18"/>
      <c r="V17" s="18"/>
      <c r="W17" s="18"/>
      <c r="X17" s="18"/>
      <c r="Y17" s="18"/>
      <c r="Z17" s="18"/>
      <c r="AA17" s="18"/>
      <c r="AB17" s="18"/>
      <c r="AC17" s="18"/>
      <c r="AD17" s="18"/>
      <c r="AE17" s="18"/>
      <c r="AF17" s="18"/>
      <c r="AG17" s="18"/>
      <c r="AH17" s="18"/>
      <c r="AI17" s="18"/>
      <c r="AJ17" s="18"/>
      <c r="AK17" s="18"/>
    </row>
    <row r="18" spans="1:37" ht="15.3" thickBot="1" x14ac:dyDescent="0.55000000000000004">
      <c r="A18" s="18"/>
      <c r="B18" s="18"/>
      <c r="C18" s="18"/>
      <c r="D18" s="55"/>
      <c r="E18" s="18"/>
      <c r="F18" s="18"/>
      <c r="G18" s="18"/>
      <c r="H18" s="18"/>
      <c r="I18" s="18"/>
      <c r="J18" s="18"/>
      <c r="K18" s="18"/>
      <c r="L18" s="18"/>
      <c r="M18" s="18"/>
      <c r="N18" s="18"/>
      <c r="O18" s="18"/>
      <c r="P18" s="18"/>
      <c r="Q18" s="18"/>
      <c r="R18" s="39"/>
      <c r="S18" s="18"/>
      <c r="T18" s="18"/>
      <c r="U18" s="18"/>
      <c r="V18" s="18"/>
      <c r="W18" s="18"/>
      <c r="X18" s="18"/>
      <c r="Y18" s="18"/>
      <c r="Z18" s="18"/>
      <c r="AA18" s="18"/>
      <c r="AB18" s="18"/>
      <c r="AC18" s="18"/>
      <c r="AD18" s="18"/>
      <c r="AE18" s="18"/>
      <c r="AF18" s="18"/>
      <c r="AG18" s="18"/>
      <c r="AH18" s="18"/>
      <c r="AI18" s="18"/>
      <c r="AJ18" s="18"/>
      <c r="AK18" s="18"/>
    </row>
    <row r="19" spans="1:37" x14ac:dyDescent="0.5">
      <c r="A19" s="18"/>
      <c r="B19" s="270" t="s">
        <v>43</v>
      </c>
      <c r="C19" s="77" t="s">
        <v>28</v>
      </c>
      <c r="D19" s="59">
        <f>SUM(F19:Q19)</f>
        <v>0</v>
      </c>
      <c r="E19" s="60"/>
      <c r="F19" s="61">
        <f>F21+F20</f>
        <v>0</v>
      </c>
      <c r="G19" s="61">
        <f t="shared" ref="G19:L19" si="3">G21+G20</f>
        <v>0</v>
      </c>
      <c r="H19" s="61">
        <f t="shared" si="3"/>
        <v>0</v>
      </c>
      <c r="I19" s="61">
        <f t="shared" si="3"/>
        <v>0</v>
      </c>
      <c r="J19" s="61">
        <f t="shared" si="3"/>
        <v>0</v>
      </c>
      <c r="K19" s="61"/>
      <c r="L19" s="61">
        <f t="shared" si="3"/>
        <v>0</v>
      </c>
      <c r="M19" s="61">
        <f>M21+M20</f>
        <v>0</v>
      </c>
      <c r="N19" s="61">
        <f>N21+N20</f>
        <v>0</v>
      </c>
      <c r="O19" s="61">
        <f>O21+O20</f>
        <v>0</v>
      </c>
      <c r="P19" s="61">
        <f>P21+P20</f>
        <v>0</v>
      </c>
      <c r="Q19" s="62">
        <f>Q21+Q20</f>
        <v>0</v>
      </c>
      <c r="R19" s="39"/>
      <c r="S19" s="18"/>
      <c r="T19" s="18"/>
      <c r="U19" s="18"/>
      <c r="V19" s="18"/>
      <c r="W19" s="18"/>
      <c r="X19" s="18"/>
      <c r="Y19" s="18"/>
      <c r="Z19" s="18"/>
      <c r="AA19" s="18"/>
      <c r="AB19" s="18"/>
      <c r="AC19" s="18"/>
      <c r="AD19" s="18"/>
      <c r="AE19" s="18"/>
      <c r="AF19" s="18"/>
      <c r="AG19" s="18"/>
      <c r="AH19" s="18"/>
      <c r="AI19" s="18"/>
      <c r="AJ19" s="18"/>
      <c r="AK19" s="18"/>
    </row>
    <row r="20" spans="1:37" x14ac:dyDescent="0.5">
      <c r="A20" s="18"/>
      <c r="B20" s="271"/>
      <c r="C20" s="78" t="s">
        <v>38</v>
      </c>
      <c r="D20" s="64">
        <f>SUM(F20:Q20)</f>
        <v>0</v>
      </c>
      <c r="E20" s="65"/>
      <c r="F20" s="66">
        <v>0</v>
      </c>
      <c r="G20" s="66">
        <v>0</v>
      </c>
      <c r="H20" s="66">
        <v>0</v>
      </c>
      <c r="I20" s="66">
        <v>0</v>
      </c>
      <c r="J20" s="66">
        <v>0</v>
      </c>
      <c r="K20" s="66"/>
      <c r="L20" s="66">
        <v>0</v>
      </c>
      <c r="M20" s="66">
        <v>0</v>
      </c>
      <c r="N20" s="66">
        <v>0</v>
      </c>
      <c r="O20" s="66">
        <v>0</v>
      </c>
      <c r="P20" s="66">
        <v>0</v>
      </c>
      <c r="Q20" s="67">
        <v>0</v>
      </c>
      <c r="R20" s="39"/>
      <c r="S20" s="18"/>
      <c r="T20" s="18"/>
      <c r="U20" s="18"/>
      <c r="V20" s="18"/>
      <c r="W20" s="18"/>
      <c r="X20" s="18"/>
      <c r="Y20" s="18"/>
      <c r="Z20" s="18"/>
      <c r="AA20" s="18"/>
      <c r="AB20" s="18"/>
      <c r="AC20" s="18"/>
      <c r="AD20" s="18"/>
      <c r="AE20" s="18"/>
      <c r="AF20" s="18"/>
      <c r="AG20" s="18"/>
      <c r="AH20" s="18"/>
      <c r="AI20" s="18"/>
      <c r="AJ20" s="18"/>
      <c r="AK20" s="18"/>
    </row>
    <row r="21" spans="1:37" x14ac:dyDescent="0.5">
      <c r="A21" s="18"/>
      <c r="B21" s="271"/>
      <c r="C21" s="79" t="s">
        <v>41</v>
      </c>
      <c r="D21" s="69">
        <f>SUM(F21:Q21)</f>
        <v>0</v>
      </c>
      <c r="E21" s="70"/>
      <c r="F21" s="71">
        <v>0</v>
      </c>
      <c r="G21" s="71">
        <v>0</v>
      </c>
      <c r="H21" s="71">
        <v>0</v>
      </c>
      <c r="I21" s="71">
        <v>0</v>
      </c>
      <c r="J21" s="71">
        <v>0</v>
      </c>
      <c r="K21" s="71"/>
      <c r="L21" s="71">
        <v>0</v>
      </c>
      <c r="M21" s="71">
        <v>0</v>
      </c>
      <c r="N21" s="72">
        <v>0</v>
      </c>
      <c r="O21" s="71">
        <v>0</v>
      </c>
      <c r="P21" s="71">
        <v>0</v>
      </c>
      <c r="Q21" s="73">
        <v>0</v>
      </c>
      <c r="R21" s="39"/>
      <c r="S21" s="18"/>
      <c r="T21" s="18"/>
      <c r="U21" s="18"/>
      <c r="V21" s="18"/>
      <c r="W21" s="18"/>
      <c r="X21" s="18"/>
      <c r="Y21" s="18"/>
      <c r="Z21" s="18"/>
      <c r="AA21" s="18"/>
      <c r="AB21" s="18"/>
      <c r="AC21" s="18"/>
      <c r="AD21" s="18"/>
      <c r="AE21" s="18"/>
      <c r="AF21" s="18"/>
      <c r="AG21" s="18"/>
      <c r="AH21" s="18"/>
      <c r="AI21" s="18"/>
      <c r="AJ21" s="18"/>
      <c r="AK21" s="18"/>
    </row>
    <row r="22" spans="1:37" x14ac:dyDescent="0.5">
      <c r="A22" s="18"/>
      <c r="B22" s="271"/>
      <c r="C22" s="80" t="s">
        <v>30</v>
      </c>
      <c r="D22" s="39">
        <f>SUM(F22:Q22)</f>
        <v>0</v>
      </c>
      <c r="E22" s="18"/>
      <c r="F22" s="39">
        <f>SUMIF($V$28:$V$57,"A",$W$28:$W$57)</f>
        <v>0</v>
      </c>
      <c r="G22" s="39">
        <f>SUMIF($V$28:$V$57,"D",$W$28:$W$57)</f>
        <v>0</v>
      </c>
      <c r="H22" s="39">
        <f>SUMIF($V$28:$V$57,"P",$W$28:$W$57)</f>
        <v>0</v>
      </c>
      <c r="I22" s="39">
        <f>SUMIF($V$28:$V$57,"S",$W$28:$W$57)</f>
        <v>0</v>
      </c>
      <c r="J22" s="39">
        <f>SUMIF($V$28:$V$57,"CM",$W$28:$W$57)</f>
        <v>0</v>
      </c>
      <c r="K22" s="18"/>
      <c r="L22" s="39">
        <f>SUMIF($V$28:$V$57,"PM",$W$28:$W$57)</f>
        <v>0</v>
      </c>
      <c r="M22" s="39">
        <f>SUMIF($V$28:$V$57,"CO",$W$28:$W$57)</f>
        <v>0</v>
      </c>
      <c r="N22" s="39">
        <f>SUMIF($V$28:$V$57,"C",$W$28:$W$57)</f>
        <v>0</v>
      </c>
      <c r="O22" s="39">
        <f>SUMIF($V$28:$V$57,"E",$W$28:$W$57)</f>
        <v>0</v>
      </c>
      <c r="P22" s="39">
        <f>SUMIF($V$28:$V$57,"M",$W$28:$W$57)</f>
        <v>0</v>
      </c>
      <c r="Q22" s="48">
        <f>SUMIF($V$28:$V$57,"L",$W$28:$W$57)</f>
        <v>0</v>
      </c>
      <c r="R22" s="39"/>
      <c r="S22" s="18"/>
      <c r="T22" s="18"/>
      <c r="U22" s="18"/>
      <c r="V22" s="18"/>
      <c r="W22" s="18"/>
      <c r="X22" s="18"/>
      <c r="Y22" s="18"/>
      <c r="Z22" s="18"/>
      <c r="AA22" s="18"/>
      <c r="AB22" s="18"/>
      <c r="AC22" s="18"/>
      <c r="AD22" s="18"/>
      <c r="AE22" s="18"/>
      <c r="AF22" s="18"/>
      <c r="AG22" s="18"/>
      <c r="AH22" s="18"/>
      <c r="AI22" s="18"/>
      <c r="AJ22" s="18"/>
      <c r="AK22" s="18"/>
    </row>
    <row r="23" spans="1:37" ht="15.3" thickBot="1" x14ac:dyDescent="0.55000000000000004">
      <c r="A23" s="18"/>
      <c r="B23" s="272"/>
      <c r="C23" s="81" t="s">
        <v>33</v>
      </c>
      <c r="D23" s="76">
        <f>D19-D22</f>
        <v>0</v>
      </c>
      <c r="E23" s="52"/>
      <c r="F23" s="51">
        <f>F19-F22</f>
        <v>0</v>
      </c>
      <c r="G23" s="51">
        <f>G19-G22</f>
        <v>0</v>
      </c>
      <c r="H23" s="51">
        <f>H19-H22</f>
        <v>0</v>
      </c>
      <c r="I23" s="51">
        <f>I19-I22</f>
        <v>0</v>
      </c>
      <c r="J23" s="51">
        <f>J19-J22</f>
        <v>0</v>
      </c>
      <c r="K23" s="52"/>
      <c r="L23" s="51">
        <f t="shared" ref="L23:Q23" si="4">L19-L22</f>
        <v>0</v>
      </c>
      <c r="M23" s="51">
        <f t="shared" si="4"/>
        <v>0</v>
      </c>
      <c r="N23" s="51">
        <f t="shared" si="4"/>
        <v>0</v>
      </c>
      <c r="O23" s="51">
        <f t="shared" si="4"/>
        <v>0</v>
      </c>
      <c r="P23" s="51">
        <f t="shared" si="4"/>
        <v>0</v>
      </c>
      <c r="Q23" s="53">
        <f t="shared" si="4"/>
        <v>0</v>
      </c>
      <c r="R23" s="39"/>
      <c r="S23" s="18"/>
      <c r="T23" s="18"/>
      <c r="U23" s="18"/>
      <c r="V23" s="18"/>
      <c r="W23" s="18"/>
      <c r="X23" s="18"/>
      <c r="Y23" s="18"/>
      <c r="Z23" s="18"/>
      <c r="AA23" s="18"/>
      <c r="AB23" s="18"/>
      <c r="AC23" s="18"/>
      <c r="AD23" s="18"/>
      <c r="AE23" s="18"/>
      <c r="AF23" s="18"/>
      <c r="AG23" s="18"/>
      <c r="AH23" s="18"/>
      <c r="AI23" s="18"/>
      <c r="AJ23" s="18"/>
      <c r="AK23" s="18"/>
    </row>
    <row r="24" spans="1:37" x14ac:dyDescent="0.5">
      <c r="A24" s="18"/>
      <c r="B24" s="18"/>
      <c r="C24" s="18"/>
      <c r="D24" s="55"/>
      <c r="E24" s="18"/>
      <c r="F24" s="18"/>
      <c r="G24" s="18"/>
      <c r="H24" s="18"/>
      <c r="I24" s="18"/>
      <c r="J24" s="18"/>
      <c r="K24" s="18"/>
      <c r="L24" s="18"/>
      <c r="M24" s="18"/>
      <c r="N24" s="18"/>
      <c r="O24" s="18"/>
      <c r="P24" s="18"/>
      <c r="Q24" s="18"/>
      <c r="R24" s="39"/>
      <c r="S24" s="18"/>
      <c r="T24" s="18"/>
      <c r="U24" s="18"/>
      <c r="V24" s="18"/>
      <c r="W24" s="18"/>
      <c r="X24" s="18"/>
      <c r="Y24" s="18"/>
      <c r="Z24" s="18"/>
      <c r="AA24" s="18"/>
      <c r="AB24" s="18"/>
      <c r="AC24" s="18"/>
      <c r="AD24" s="18"/>
      <c r="AE24" s="18"/>
      <c r="AF24" s="18"/>
      <c r="AG24" s="18"/>
      <c r="AH24" s="18"/>
      <c r="AI24" s="18"/>
      <c r="AJ24" s="18"/>
      <c r="AK24" s="18"/>
    </row>
    <row r="25" spans="1:37" ht="15.3" thickBot="1" x14ac:dyDescent="0.55000000000000004">
      <c r="A25" s="18"/>
      <c r="B25" s="18"/>
      <c r="C25" s="18"/>
      <c r="D25" s="55"/>
      <c r="E25" s="18"/>
      <c r="F25" s="18"/>
      <c r="G25" s="18"/>
      <c r="H25" s="18"/>
      <c r="I25" s="18"/>
      <c r="J25" s="18"/>
      <c r="K25" s="18"/>
      <c r="L25" s="18"/>
      <c r="M25" s="18"/>
      <c r="N25" s="18"/>
      <c r="O25" s="18"/>
      <c r="P25" s="18"/>
      <c r="Q25" s="18"/>
      <c r="R25" s="39"/>
      <c r="S25" s="18"/>
      <c r="T25" s="18"/>
      <c r="U25" s="18"/>
      <c r="V25" s="18"/>
      <c r="W25" s="18"/>
      <c r="X25" s="18"/>
      <c r="Y25" s="18"/>
      <c r="Z25" s="18"/>
      <c r="AA25" s="18"/>
      <c r="AB25" s="18"/>
      <c r="AC25" s="18"/>
      <c r="AD25" s="18"/>
      <c r="AE25" s="18"/>
      <c r="AF25" s="18"/>
      <c r="AG25" s="18"/>
      <c r="AH25" s="18"/>
      <c r="AI25" s="18"/>
      <c r="AJ25" s="18"/>
      <c r="AK25" s="18"/>
    </row>
    <row r="26" spans="1:37" x14ac:dyDescent="0.5">
      <c r="A26" s="18"/>
      <c r="B26" s="273" t="s">
        <v>44</v>
      </c>
      <c r="C26" s="274"/>
      <c r="D26" s="275"/>
      <c r="E26" s="18"/>
      <c r="F26" s="276" t="s">
        <v>45</v>
      </c>
      <c r="G26" s="277"/>
      <c r="H26" s="277"/>
      <c r="I26" s="277"/>
      <c r="J26" s="278"/>
      <c r="K26" s="15"/>
      <c r="L26" s="15"/>
      <c r="M26" s="279" t="s">
        <v>46</v>
      </c>
      <c r="N26" s="280"/>
      <c r="O26" s="280"/>
      <c r="P26" s="280"/>
      <c r="Q26" s="281"/>
      <c r="R26" s="39"/>
      <c r="S26" s="282" t="s">
        <v>47</v>
      </c>
      <c r="T26" s="283"/>
      <c r="U26" s="283"/>
      <c r="V26" s="283"/>
      <c r="W26" s="284"/>
      <c r="X26" s="18"/>
      <c r="Y26" s="18"/>
      <c r="Z26" s="18"/>
      <c r="AA26" s="18"/>
      <c r="AB26" s="18"/>
      <c r="AC26" s="18"/>
      <c r="AD26" s="18"/>
      <c r="AE26" s="18"/>
      <c r="AF26" s="18"/>
      <c r="AG26" s="18"/>
      <c r="AH26" s="18"/>
      <c r="AI26" s="18"/>
      <c r="AJ26" s="18"/>
      <c r="AK26" s="18"/>
    </row>
    <row r="27" spans="1:37" x14ac:dyDescent="0.5">
      <c r="A27" s="18"/>
      <c r="B27" s="82" t="s">
        <v>48</v>
      </c>
      <c r="C27" s="83" t="s">
        <v>49</v>
      </c>
      <c r="D27" s="84" t="s">
        <v>50</v>
      </c>
      <c r="E27" s="15"/>
      <c r="F27" s="85" t="s">
        <v>51</v>
      </c>
      <c r="G27" s="241" t="s">
        <v>52</v>
      </c>
      <c r="H27" s="242"/>
      <c r="I27" s="86" t="s">
        <v>53</v>
      </c>
      <c r="J27" s="87" t="s">
        <v>50</v>
      </c>
      <c r="K27" s="15"/>
      <c r="L27" s="15"/>
      <c r="M27" s="88" t="s">
        <v>51</v>
      </c>
      <c r="N27" s="243" t="s">
        <v>52</v>
      </c>
      <c r="O27" s="244"/>
      <c r="P27" s="89" t="s">
        <v>53</v>
      </c>
      <c r="Q27" s="90" t="s">
        <v>50</v>
      </c>
      <c r="R27" s="39"/>
      <c r="S27" s="91" t="s">
        <v>51</v>
      </c>
      <c r="T27" s="245" t="s">
        <v>52</v>
      </c>
      <c r="U27" s="246"/>
      <c r="V27" s="94" t="s">
        <v>53</v>
      </c>
      <c r="W27" s="95" t="s">
        <v>50</v>
      </c>
      <c r="X27" s="18"/>
      <c r="Y27" s="18"/>
      <c r="Z27" s="18"/>
      <c r="AA27" s="18"/>
      <c r="AB27" s="18"/>
      <c r="AC27" s="18"/>
      <c r="AD27" s="18"/>
      <c r="AE27" s="18"/>
      <c r="AF27" s="18"/>
      <c r="AG27" s="18"/>
      <c r="AH27" s="18"/>
      <c r="AI27" s="18"/>
      <c r="AJ27" s="18"/>
      <c r="AK27" s="18"/>
    </row>
    <row r="28" spans="1:37" x14ac:dyDescent="0.5">
      <c r="A28" s="18"/>
      <c r="B28" s="96"/>
      <c r="C28" s="97" t="s">
        <v>1</v>
      </c>
      <c r="D28" s="98"/>
      <c r="E28" s="39"/>
      <c r="F28" s="99"/>
      <c r="G28" s="239"/>
      <c r="H28" s="239"/>
      <c r="I28" s="100" t="str">
        <f>IFERROR(VLOOKUP(G28,[1]VLookup!$I$7:$J$17,2,FALSE),"")</f>
        <v/>
      </c>
      <c r="J28" s="98"/>
      <c r="K28" s="56"/>
      <c r="L28" s="56"/>
      <c r="M28" s="99"/>
      <c r="N28" s="239"/>
      <c r="O28" s="239"/>
      <c r="P28" s="100" t="str">
        <f>IFERROR(VLOOKUP(N28,[1]VLookup!$I$7:$J$17,2,FALSE),"")</f>
        <v/>
      </c>
      <c r="Q28" s="98"/>
      <c r="R28" s="39"/>
      <c r="S28" s="99"/>
      <c r="T28" s="239"/>
      <c r="U28" s="239"/>
      <c r="V28" s="100" t="str">
        <f>IFERROR(VLOOKUP(T28,[1]VLookup!$I$7:$J$17,2,FALSE),"")</f>
        <v/>
      </c>
      <c r="W28" s="98"/>
      <c r="X28" s="18"/>
      <c r="Y28" s="18"/>
      <c r="Z28" s="18"/>
      <c r="AA28" s="18"/>
      <c r="AB28" s="18"/>
      <c r="AC28" s="18"/>
      <c r="AD28" s="18"/>
      <c r="AE28" s="18"/>
      <c r="AF28" s="18"/>
      <c r="AG28" s="18"/>
      <c r="AH28" s="18"/>
      <c r="AI28" s="18"/>
      <c r="AJ28" s="18"/>
      <c r="AK28" s="18"/>
    </row>
    <row r="29" spans="1:37" x14ac:dyDescent="0.5">
      <c r="A29" s="18"/>
      <c r="B29" s="96"/>
      <c r="C29" s="97"/>
      <c r="D29" s="98"/>
      <c r="E29" s="39"/>
      <c r="F29" s="99"/>
      <c r="G29" s="239"/>
      <c r="H29" s="239"/>
      <c r="I29" s="100" t="str">
        <f>IFERROR(VLOOKUP(G29,[1]VLookup!$I$7:$J$17,2,FALSE),"")</f>
        <v/>
      </c>
      <c r="J29" s="101"/>
      <c r="K29" s="56"/>
      <c r="L29" s="56"/>
      <c r="M29" s="99"/>
      <c r="N29" s="239"/>
      <c r="O29" s="239"/>
      <c r="P29" s="100" t="str">
        <f>IFERROR(VLOOKUP(N29,[1]VLookup!$I$7:$J$17,2,FALSE),"")</f>
        <v/>
      </c>
      <c r="Q29" s="101"/>
      <c r="R29" s="39"/>
      <c r="S29" s="99"/>
      <c r="T29" s="239"/>
      <c r="U29" s="239"/>
      <c r="V29" s="100" t="str">
        <f>IFERROR(VLOOKUP(T29,[1]VLookup!$I$7:$J$17,2,FALSE),"")</f>
        <v/>
      </c>
      <c r="W29" s="101"/>
      <c r="X29" s="18"/>
      <c r="Y29" s="18"/>
      <c r="Z29" s="18"/>
      <c r="AA29" s="18"/>
      <c r="AB29" s="18"/>
      <c r="AC29" s="18"/>
      <c r="AD29" s="18"/>
      <c r="AE29" s="18"/>
      <c r="AF29" s="18"/>
      <c r="AG29" s="18"/>
      <c r="AH29" s="18"/>
      <c r="AI29" s="18"/>
      <c r="AJ29" s="18"/>
      <c r="AK29" s="18"/>
    </row>
    <row r="30" spans="1:37" x14ac:dyDescent="0.5">
      <c r="A30" s="18"/>
      <c r="B30" s="96"/>
      <c r="C30" s="97" t="s">
        <v>1</v>
      </c>
      <c r="D30" s="98"/>
      <c r="E30" s="39"/>
      <c r="F30" s="99"/>
      <c r="G30" s="239"/>
      <c r="H30" s="239"/>
      <c r="I30" s="100" t="str">
        <f>IFERROR(VLOOKUP(G30,[1]VLookup!$I$7:$J$17,2,FALSE),"")</f>
        <v/>
      </c>
      <c r="J30" s="101"/>
      <c r="K30" s="56"/>
      <c r="L30" s="56"/>
      <c r="M30" s="99"/>
      <c r="N30" s="239"/>
      <c r="O30" s="239"/>
      <c r="P30" s="100" t="str">
        <f>IFERROR(VLOOKUP(N30,[1]VLookup!$I$7:$J$17,2,FALSE),"")</f>
        <v/>
      </c>
      <c r="Q30" s="101"/>
      <c r="R30" s="39"/>
      <c r="S30" s="99"/>
      <c r="T30" s="239"/>
      <c r="U30" s="239"/>
      <c r="V30" s="100" t="str">
        <f>IFERROR(VLOOKUP(T30,[1]VLookup!$I$7:$J$17,2,FALSE),"")</f>
        <v/>
      </c>
      <c r="W30" s="101"/>
      <c r="X30" s="18"/>
      <c r="Y30" s="18"/>
      <c r="Z30" s="18"/>
      <c r="AA30" s="18"/>
      <c r="AB30" s="18"/>
      <c r="AC30" s="18"/>
      <c r="AD30" s="18"/>
      <c r="AE30" s="18"/>
      <c r="AF30" s="18"/>
      <c r="AG30" s="18"/>
      <c r="AH30" s="18"/>
      <c r="AI30" s="18"/>
      <c r="AJ30" s="18"/>
      <c r="AK30" s="18"/>
    </row>
    <row r="31" spans="1:37" x14ac:dyDescent="0.5">
      <c r="A31" s="18"/>
      <c r="B31" s="96"/>
      <c r="C31" s="97" t="s">
        <v>1</v>
      </c>
      <c r="D31" s="98"/>
      <c r="E31" s="39"/>
      <c r="F31" s="99"/>
      <c r="G31" s="239"/>
      <c r="H31" s="239"/>
      <c r="I31" s="100" t="str">
        <f>IFERROR(VLOOKUP(G31,[1]VLookup!$I$7:$J$17,2,FALSE),"")</f>
        <v/>
      </c>
      <c r="J31" s="101"/>
      <c r="K31" s="56"/>
      <c r="L31" s="56"/>
      <c r="M31" s="99"/>
      <c r="N31" s="239"/>
      <c r="O31" s="239"/>
      <c r="P31" s="100" t="str">
        <f>IFERROR(VLOOKUP(N31,[1]VLookup!$I$7:$J$17,2,FALSE),"")</f>
        <v/>
      </c>
      <c r="Q31" s="101"/>
      <c r="R31" s="39"/>
      <c r="S31" s="99"/>
      <c r="T31" s="239"/>
      <c r="U31" s="239"/>
      <c r="V31" s="100" t="str">
        <f>IFERROR(VLOOKUP(T31,[1]VLookup!$I$7:$J$17,2,FALSE),"")</f>
        <v/>
      </c>
      <c r="W31" s="101"/>
      <c r="X31" s="18"/>
      <c r="Y31" s="18"/>
      <c r="Z31" s="18"/>
      <c r="AA31" s="18"/>
      <c r="AB31" s="18"/>
      <c r="AC31" s="18"/>
      <c r="AD31" s="18"/>
      <c r="AE31" s="18"/>
      <c r="AF31" s="18"/>
      <c r="AG31" s="18"/>
      <c r="AH31" s="18"/>
      <c r="AI31" s="18"/>
      <c r="AJ31" s="18"/>
      <c r="AK31" s="18"/>
    </row>
    <row r="32" spans="1:37" x14ac:dyDescent="0.5">
      <c r="A32" s="18"/>
      <c r="B32" s="96"/>
      <c r="C32" s="97"/>
      <c r="D32" s="98"/>
      <c r="E32" s="39"/>
      <c r="F32" s="99"/>
      <c r="G32" s="239"/>
      <c r="H32" s="239"/>
      <c r="I32" s="100" t="str">
        <f>IFERROR(VLOOKUP(G32,[1]VLookup!$I$7:$J$17,2,FALSE),"")</f>
        <v/>
      </c>
      <c r="J32" s="101"/>
      <c r="K32" s="56"/>
      <c r="L32" s="56"/>
      <c r="M32" s="99"/>
      <c r="N32" s="239"/>
      <c r="O32" s="239"/>
      <c r="P32" s="100" t="str">
        <f>IFERROR(VLOOKUP(N32,[1]VLookup!$I$7:$J$17,2,FALSE),"")</f>
        <v/>
      </c>
      <c r="Q32" s="101"/>
      <c r="R32" s="39"/>
      <c r="S32" s="99"/>
      <c r="T32" s="239"/>
      <c r="U32" s="239"/>
      <c r="V32" s="100" t="str">
        <f>IFERROR(VLOOKUP(T32,[1]VLookup!$I$7:$J$17,2,FALSE),"")</f>
        <v/>
      </c>
      <c r="W32" s="101"/>
      <c r="X32" s="18"/>
      <c r="Y32" s="18"/>
      <c r="Z32" s="18"/>
      <c r="AA32" s="18"/>
      <c r="AB32" s="18"/>
      <c r="AC32" s="18"/>
      <c r="AD32" s="18"/>
      <c r="AE32" s="18"/>
      <c r="AF32" s="18"/>
      <c r="AG32" s="18"/>
      <c r="AH32" s="18"/>
      <c r="AI32" s="18"/>
      <c r="AJ32" s="18"/>
      <c r="AK32" s="18"/>
    </row>
    <row r="33" spans="1:37" x14ac:dyDescent="0.5">
      <c r="A33" s="18"/>
      <c r="B33" s="96"/>
      <c r="C33" s="97"/>
      <c r="D33" s="98"/>
      <c r="E33" s="39"/>
      <c r="F33" s="99"/>
      <c r="G33" s="239"/>
      <c r="H33" s="239"/>
      <c r="I33" s="100" t="str">
        <f>IFERROR(VLOOKUP(G33,[1]VLookup!$I$7:$J$17,2,FALSE),"")</f>
        <v/>
      </c>
      <c r="J33" s="101"/>
      <c r="K33" s="56"/>
      <c r="L33" s="56"/>
      <c r="M33" s="99"/>
      <c r="N33" s="239"/>
      <c r="O33" s="239"/>
      <c r="P33" s="100" t="str">
        <f>IFERROR(VLOOKUP(N33,[1]VLookup!$I$7:$J$17,2,FALSE),"")</f>
        <v/>
      </c>
      <c r="Q33" s="101"/>
      <c r="R33" s="39"/>
      <c r="S33" s="99"/>
      <c r="T33" s="239"/>
      <c r="U33" s="239"/>
      <c r="V33" s="100" t="str">
        <f>IFERROR(VLOOKUP(T33,[1]VLookup!$I$7:$J$17,2,FALSE),"")</f>
        <v/>
      </c>
      <c r="W33" s="101"/>
      <c r="X33" s="18"/>
      <c r="Y33" s="18"/>
      <c r="Z33" s="18"/>
      <c r="AA33" s="18"/>
      <c r="AB33" s="18"/>
      <c r="AC33" s="18"/>
      <c r="AD33" s="18"/>
      <c r="AE33" s="18"/>
      <c r="AF33" s="18"/>
      <c r="AG33" s="18"/>
      <c r="AH33" s="18"/>
      <c r="AI33" s="18"/>
      <c r="AJ33" s="18"/>
      <c r="AK33" s="18"/>
    </row>
    <row r="34" spans="1:37" x14ac:dyDescent="0.5">
      <c r="A34" s="18"/>
      <c r="B34" s="96"/>
      <c r="C34" s="97"/>
      <c r="D34" s="98"/>
      <c r="E34" s="39"/>
      <c r="F34" s="99"/>
      <c r="G34" s="239"/>
      <c r="H34" s="239"/>
      <c r="I34" s="100" t="str">
        <f>IFERROR(VLOOKUP(G34,[1]VLookup!$I$7:$J$17,2,FALSE),"")</f>
        <v/>
      </c>
      <c r="J34" s="101"/>
      <c r="K34" s="56"/>
      <c r="L34" s="56"/>
      <c r="M34" s="99"/>
      <c r="N34" s="239"/>
      <c r="O34" s="239"/>
      <c r="P34" s="100" t="str">
        <f>IFERROR(VLOOKUP(N34,[1]VLookup!$I$7:$J$17,2,FALSE),"")</f>
        <v/>
      </c>
      <c r="Q34" s="101"/>
      <c r="R34" s="39"/>
      <c r="S34" s="99"/>
      <c r="T34" s="239"/>
      <c r="U34" s="239"/>
      <c r="V34" s="100" t="str">
        <f>IFERROR(VLOOKUP(T34,[1]VLookup!$I$7:$J$17,2,FALSE),"")</f>
        <v/>
      </c>
      <c r="W34" s="101"/>
      <c r="X34" s="18"/>
      <c r="Y34" s="18"/>
      <c r="Z34" s="18"/>
      <c r="AA34" s="18"/>
      <c r="AB34" s="18"/>
      <c r="AC34" s="18"/>
      <c r="AD34" s="18"/>
      <c r="AE34" s="18"/>
      <c r="AF34" s="18"/>
      <c r="AG34" s="18"/>
      <c r="AH34" s="18"/>
      <c r="AI34" s="18"/>
      <c r="AJ34" s="18"/>
      <c r="AK34" s="18"/>
    </row>
    <row r="35" spans="1:37" x14ac:dyDescent="0.5">
      <c r="A35" s="18"/>
      <c r="B35" s="96"/>
      <c r="C35" s="97"/>
      <c r="D35" s="98"/>
      <c r="E35" s="39"/>
      <c r="F35" s="99"/>
      <c r="G35" s="239"/>
      <c r="H35" s="239"/>
      <c r="I35" s="100" t="str">
        <f>IFERROR(VLOOKUP(G35,[1]VLookup!$I$7:$J$17,2,FALSE),"")</f>
        <v/>
      </c>
      <c r="J35" s="101"/>
      <c r="K35" s="56"/>
      <c r="L35" s="56"/>
      <c r="M35" s="99"/>
      <c r="N35" s="239"/>
      <c r="O35" s="239"/>
      <c r="P35" s="100" t="str">
        <f>IFERROR(VLOOKUP(N35,[1]VLookup!$I$7:$J$17,2,FALSE),"")</f>
        <v/>
      </c>
      <c r="Q35" s="101"/>
      <c r="R35" s="39"/>
      <c r="S35" s="99"/>
      <c r="T35" s="239"/>
      <c r="U35" s="239"/>
      <c r="V35" s="100" t="str">
        <f>IFERROR(VLOOKUP(T35,[1]VLookup!$I$7:$J$17,2,FALSE),"")</f>
        <v/>
      </c>
      <c r="W35" s="101"/>
      <c r="X35" s="18"/>
      <c r="Y35" s="18"/>
      <c r="Z35" s="18"/>
      <c r="AA35" s="18"/>
      <c r="AB35" s="18"/>
      <c r="AC35" s="18"/>
      <c r="AD35" s="18"/>
      <c r="AE35" s="18"/>
      <c r="AF35" s="18"/>
      <c r="AG35" s="18"/>
      <c r="AH35" s="18"/>
      <c r="AI35" s="18"/>
      <c r="AJ35" s="18"/>
      <c r="AK35" s="18"/>
    </row>
    <row r="36" spans="1:37" x14ac:dyDescent="0.5">
      <c r="A36" s="18"/>
      <c r="B36" s="96"/>
      <c r="C36" s="97"/>
      <c r="D36" s="98"/>
      <c r="E36" s="39"/>
      <c r="F36" s="99"/>
      <c r="G36" s="239"/>
      <c r="H36" s="239"/>
      <c r="I36" s="100" t="str">
        <f>IFERROR(VLOOKUP(G36,[1]VLookup!$I$7:$J$17,2,FALSE),"")</f>
        <v/>
      </c>
      <c r="J36" s="101"/>
      <c r="K36" s="56"/>
      <c r="L36" s="56"/>
      <c r="M36" s="99"/>
      <c r="N36" s="239"/>
      <c r="O36" s="239"/>
      <c r="P36" s="100" t="str">
        <f>IFERROR(VLOOKUP(N36,[1]VLookup!$I$7:$J$17,2,FALSE),"")</f>
        <v/>
      </c>
      <c r="Q36" s="101"/>
      <c r="R36" s="39"/>
      <c r="S36" s="99"/>
      <c r="T36" s="239"/>
      <c r="U36" s="239"/>
      <c r="V36" s="100" t="str">
        <f>IFERROR(VLOOKUP(T36,[1]VLookup!$I$7:$J$17,2,FALSE),"")</f>
        <v/>
      </c>
      <c r="W36" s="101"/>
      <c r="X36" s="18"/>
      <c r="Y36" s="18"/>
      <c r="Z36" s="18"/>
      <c r="AA36" s="18"/>
      <c r="AB36" s="18"/>
      <c r="AC36" s="18"/>
      <c r="AD36" s="18"/>
      <c r="AE36" s="18"/>
      <c r="AF36" s="18"/>
      <c r="AG36" s="18"/>
      <c r="AH36" s="18"/>
      <c r="AI36" s="18"/>
      <c r="AJ36" s="18"/>
      <c r="AK36" s="18"/>
    </row>
    <row r="37" spans="1:37" x14ac:dyDescent="0.5">
      <c r="A37" s="18"/>
      <c r="B37" s="96"/>
      <c r="C37" s="97" t="s">
        <v>1</v>
      </c>
      <c r="D37" s="98"/>
      <c r="E37" s="39"/>
      <c r="F37" s="99"/>
      <c r="G37" s="239"/>
      <c r="H37" s="239"/>
      <c r="I37" s="100" t="str">
        <f>IFERROR(VLOOKUP(G37,[1]VLookup!$I$7:$J$17,2,FALSE),"")</f>
        <v/>
      </c>
      <c r="J37" s="101"/>
      <c r="K37" s="56"/>
      <c r="L37" s="56"/>
      <c r="M37" s="99"/>
      <c r="N37" s="239"/>
      <c r="O37" s="239"/>
      <c r="P37" s="100" t="str">
        <f>IFERROR(VLOOKUP(N37,[1]VLookup!$I$7:$J$17,2,FALSE),"")</f>
        <v/>
      </c>
      <c r="Q37" s="101"/>
      <c r="R37" s="39"/>
      <c r="S37" s="99"/>
      <c r="T37" s="239"/>
      <c r="U37" s="239"/>
      <c r="V37" s="100" t="str">
        <f>IFERROR(VLOOKUP(T37,[1]VLookup!$I$7:$J$17,2,FALSE),"")</f>
        <v/>
      </c>
      <c r="W37" s="101"/>
      <c r="X37" s="18"/>
      <c r="Y37" s="18"/>
      <c r="Z37" s="18"/>
      <c r="AA37" s="18"/>
      <c r="AB37" s="18"/>
      <c r="AC37" s="18"/>
      <c r="AD37" s="18"/>
      <c r="AE37" s="18"/>
      <c r="AF37" s="18"/>
      <c r="AG37" s="18"/>
      <c r="AH37" s="18"/>
      <c r="AI37" s="18"/>
      <c r="AJ37" s="18"/>
      <c r="AK37" s="18"/>
    </row>
    <row r="38" spans="1:37" x14ac:dyDescent="0.5">
      <c r="A38" s="18"/>
      <c r="B38" s="96"/>
      <c r="C38" s="97"/>
      <c r="D38" s="98"/>
      <c r="E38" s="39"/>
      <c r="F38" s="99"/>
      <c r="G38" s="239"/>
      <c r="H38" s="239"/>
      <c r="I38" s="100" t="str">
        <f>IFERROR(VLOOKUP(G38,[1]VLookup!$I$7:$J$17,2,FALSE),"")</f>
        <v/>
      </c>
      <c r="J38" s="101"/>
      <c r="K38" s="56"/>
      <c r="L38" s="56"/>
      <c r="M38" s="99"/>
      <c r="N38" s="239"/>
      <c r="O38" s="239"/>
      <c r="P38" s="100" t="str">
        <f>IFERROR(VLOOKUP(N38,[1]VLookup!$I$7:$J$17,2,FALSE),"")</f>
        <v/>
      </c>
      <c r="Q38" s="101"/>
      <c r="R38" s="39"/>
      <c r="S38" s="99"/>
      <c r="T38" s="239"/>
      <c r="U38" s="239"/>
      <c r="V38" s="100" t="str">
        <f>IFERROR(VLOOKUP(T38,[1]VLookup!$I$7:$J$17,2,FALSE),"")</f>
        <v/>
      </c>
      <c r="W38" s="101"/>
      <c r="X38" s="18"/>
      <c r="Y38" s="18"/>
      <c r="Z38" s="18"/>
      <c r="AA38" s="18"/>
      <c r="AB38" s="18"/>
      <c r="AC38" s="18"/>
      <c r="AD38" s="18"/>
      <c r="AE38" s="18"/>
      <c r="AF38" s="18"/>
      <c r="AG38" s="18"/>
      <c r="AH38" s="18"/>
      <c r="AI38" s="18"/>
      <c r="AJ38" s="18"/>
      <c r="AK38" s="18"/>
    </row>
    <row r="39" spans="1:37" x14ac:dyDescent="0.5">
      <c r="A39" s="18"/>
      <c r="B39" s="96"/>
      <c r="C39" s="97"/>
      <c r="D39" s="98"/>
      <c r="E39" s="39"/>
      <c r="F39" s="99"/>
      <c r="G39" s="239"/>
      <c r="H39" s="239"/>
      <c r="I39" s="100" t="str">
        <f>IFERROR(VLOOKUP(G39,[1]VLookup!$I$7:$J$17,2,FALSE),"")</f>
        <v/>
      </c>
      <c r="J39" s="101"/>
      <c r="K39" s="56"/>
      <c r="L39" s="56"/>
      <c r="M39" s="99"/>
      <c r="N39" s="239"/>
      <c r="O39" s="239"/>
      <c r="P39" s="100" t="str">
        <f>IFERROR(VLOOKUP(N39,[1]VLookup!$I$7:$J$17,2,FALSE),"")</f>
        <v/>
      </c>
      <c r="Q39" s="101"/>
      <c r="R39" s="39"/>
      <c r="S39" s="99"/>
      <c r="T39" s="239"/>
      <c r="U39" s="239"/>
      <c r="V39" s="100" t="str">
        <f>IFERROR(VLOOKUP(T39,[1]VLookup!$I$7:$J$17,2,FALSE),"")</f>
        <v/>
      </c>
      <c r="W39" s="101"/>
      <c r="X39" s="18"/>
      <c r="Y39" s="18"/>
      <c r="Z39" s="18"/>
      <c r="AA39" s="18"/>
      <c r="AB39" s="18"/>
      <c r="AC39" s="18"/>
      <c r="AD39" s="18"/>
      <c r="AE39" s="18"/>
      <c r="AF39" s="18"/>
      <c r="AG39" s="18"/>
      <c r="AH39" s="18"/>
      <c r="AI39" s="18"/>
      <c r="AJ39" s="18"/>
      <c r="AK39" s="18"/>
    </row>
    <row r="40" spans="1:37" x14ac:dyDescent="0.5">
      <c r="A40" s="18"/>
      <c r="B40" s="96"/>
      <c r="C40" s="102"/>
      <c r="D40" s="98"/>
      <c r="E40" s="39"/>
      <c r="F40" s="103"/>
      <c r="G40" s="239"/>
      <c r="H40" s="239"/>
      <c r="I40" s="100" t="str">
        <f>IFERROR(VLOOKUP(G40,[1]VLookup!$I$7:$J$17,2,FALSE),"")</f>
        <v/>
      </c>
      <c r="J40" s="98"/>
      <c r="K40" s="56"/>
      <c r="L40" s="56"/>
      <c r="M40" s="103"/>
      <c r="N40" s="239"/>
      <c r="O40" s="239"/>
      <c r="P40" s="100" t="str">
        <f>IFERROR(VLOOKUP(N40,[1]VLookup!$I$7:$J$17,2,FALSE),"")</f>
        <v/>
      </c>
      <c r="Q40" s="98"/>
      <c r="R40" s="39"/>
      <c r="S40" s="99"/>
      <c r="T40" s="239"/>
      <c r="U40" s="239"/>
      <c r="V40" s="100" t="str">
        <f>IFERROR(VLOOKUP(T40,[1]VLookup!$I$7:$J$17,2,FALSE),"")</f>
        <v/>
      </c>
      <c r="W40" s="101"/>
      <c r="X40" s="18"/>
      <c r="Y40" s="18"/>
      <c r="Z40" s="18"/>
      <c r="AA40" s="18"/>
      <c r="AB40" s="18"/>
      <c r="AC40" s="18"/>
      <c r="AD40" s="18"/>
      <c r="AE40" s="18"/>
      <c r="AF40" s="18"/>
      <c r="AG40" s="18"/>
      <c r="AH40" s="18"/>
      <c r="AI40" s="18"/>
      <c r="AJ40" s="18"/>
      <c r="AK40" s="18"/>
    </row>
    <row r="41" spans="1:37" x14ac:dyDescent="0.5">
      <c r="A41" s="18"/>
      <c r="B41" s="96"/>
      <c r="C41" s="102"/>
      <c r="D41" s="98"/>
      <c r="E41" s="39"/>
      <c r="F41" s="103"/>
      <c r="G41" s="239"/>
      <c r="H41" s="239"/>
      <c r="I41" s="100" t="str">
        <f>IFERROR(VLOOKUP(G41,[1]VLookup!$I$7:$J$17,2,FALSE),"")</f>
        <v/>
      </c>
      <c r="J41" s="98"/>
      <c r="K41" s="56"/>
      <c r="L41" s="56"/>
      <c r="M41" s="103"/>
      <c r="N41" s="239"/>
      <c r="O41" s="239"/>
      <c r="P41" s="100" t="str">
        <f>IFERROR(VLOOKUP(N41,[1]VLookup!$I$7:$J$17,2,FALSE),"")</f>
        <v/>
      </c>
      <c r="Q41" s="98"/>
      <c r="R41" s="39"/>
      <c r="S41" s="99"/>
      <c r="T41" s="239"/>
      <c r="U41" s="239"/>
      <c r="V41" s="100" t="str">
        <f>IFERROR(VLOOKUP(T41,[1]VLookup!$I$7:$J$17,2,FALSE),"")</f>
        <v/>
      </c>
      <c r="W41" s="101"/>
      <c r="X41" s="18"/>
      <c r="Y41" s="18"/>
      <c r="Z41" s="18"/>
      <c r="AA41" s="18"/>
      <c r="AB41" s="18"/>
      <c r="AC41" s="18"/>
      <c r="AD41" s="18"/>
      <c r="AE41" s="18"/>
      <c r="AF41" s="18"/>
      <c r="AG41" s="18"/>
      <c r="AH41" s="18"/>
      <c r="AI41" s="18"/>
      <c r="AJ41" s="18"/>
      <c r="AK41" s="18"/>
    </row>
    <row r="42" spans="1:37" x14ac:dyDescent="0.5">
      <c r="A42" s="18"/>
      <c r="B42" s="96"/>
      <c r="C42" s="102"/>
      <c r="D42" s="98"/>
      <c r="E42" s="39"/>
      <c r="F42" s="103"/>
      <c r="G42" s="239"/>
      <c r="H42" s="239"/>
      <c r="I42" s="100" t="str">
        <f>IFERROR(VLOOKUP(G42,[1]VLookup!$I$7:$J$17,2,FALSE),"")</f>
        <v/>
      </c>
      <c r="J42" s="98"/>
      <c r="K42" s="56"/>
      <c r="L42" s="56"/>
      <c r="M42" s="103"/>
      <c r="N42" s="239"/>
      <c r="O42" s="239"/>
      <c r="P42" s="100" t="str">
        <f>IFERROR(VLOOKUP(N42,[1]VLookup!$I$7:$J$17,2,FALSE),"")</f>
        <v/>
      </c>
      <c r="Q42" s="98"/>
      <c r="R42" s="39"/>
      <c r="S42" s="99"/>
      <c r="T42" s="239"/>
      <c r="U42" s="239"/>
      <c r="V42" s="100" t="str">
        <f>IFERROR(VLOOKUP(T42,[1]VLookup!$I$7:$J$17,2,FALSE),"")</f>
        <v/>
      </c>
      <c r="W42" s="101"/>
      <c r="X42" s="18"/>
      <c r="Y42" s="18"/>
      <c r="Z42" s="18"/>
      <c r="AA42" s="18"/>
      <c r="AB42" s="18"/>
      <c r="AC42" s="18"/>
      <c r="AD42" s="18"/>
      <c r="AE42" s="18"/>
      <c r="AF42" s="18"/>
      <c r="AG42" s="18"/>
      <c r="AH42" s="18"/>
      <c r="AI42" s="18"/>
      <c r="AJ42" s="18"/>
      <c r="AK42" s="18"/>
    </row>
    <row r="43" spans="1:37" x14ac:dyDescent="0.5">
      <c r="A43" s="18"/>
      <c r="B43" s="96"/>
      <c r="C43" s="102"/>
      <c r="D43" s="98"/>
      <c r="E43" s="39"/>
      <c r="F43" s="103"/>
      <c r="G43" s="239"/>
      <c r="H43" s="239"/>
      <c r="I43" s="100" t="str">
        <f>IFERROR(VLOOKUP(G43,[1]VLookup!$I$7:$J$17,2,FALSE),"")</f>
        <v/>
      </c>
      <c r="J43" s="98"/>
      <c r="K43" s="56"/>
      <c r="L43" s="56"/>
      <c r="M43" s="103"/>
      <c r="N43" s="239"/>
      <c r="O43" s="239"/>
      <c r="P43" s="100" t="str">
        <f>IFERROR(VLOOKUP(N43,[1]VLookup!$I$7:$J$17,2,FALSE),"")</f>
        <v/>
      </c>
      <c r="Q43" s="98"/>
      <c r="R43" s="39"/>
      <c r="S43" s="99"/>
      <c r="T43" s="239"/>
      <c r="U43" s="239"/>
      <c r="V43" s="100" t="str">
        <f>IFERROR(VLOOKUP(T43,[1]VLookup!$I$7:$J$17,2,FALSE),"")</f>
        <v/>
      </c>
      <c r="W43" s="101"/>
      <c r="X43" s="18"/>
      <c r="Y43" s="18"/>
      <c r="Z43" s="18"/>
      <c r="AA43" s="18"/>
      <c r="AB43" s="18"/>
      <c r="AC43" s="18"/>
      <c r="AD43" s="18"/>
      <c r="AE43" s="18"/>
      <c r="AF43" s="18"/>
      <c r="AG43" s="18"/>
      <c r="AH43" s="18"/>
      <c r="AI43" s="18"/>
      <c r="AJ43" s="18"/>
      <c r="AK43" s="18"/>
    </row>
    <row r="44" spans="1:37" x14ac:dyDescent="0.5">
      <c r="A44" s="18"/>
      <c r="B44" s="96"/>
      <c r="C44" s="102"/>
      <c r="D44" s="98"/>
      <c r="E44" s="39"/>
      <c r="F44" s="103"/>
      <c r="G44" s="239"/>
      <c r="H44" s="239"/>
      <c r="I44" s="100" t="str">
        <f>IFERROR(VLOOKUP(G44,[1]VLookup!$I$7:$J$17,2,FALSE),"")</f>
        <v/>
      </c>
      <c r="J44" s="98"/>
      <c r="K44" s="56"/>
      <c r="L44" s="56"/>
      <c r="M44" s="103"/>
      <c r="N44" s="239"/>
      <c r="O44" s="239"/>
      <c r="P44" s="100" t="str">
        <f>IFERROR(VLOOKUP(N44,[1]VLookup!$I$7:$J$17,2,FALSE),"")</f>
        <v/>
      </c>
      <c r="Q44" s="98"/>
      <c r="R44" s="39"/>
      <c r="S44" s="99"/>
      <c r="T44" s="239"/>
      <c r="U44" s="239"/>
      <c r="V44" s="100" t="str">
        <f>IFERROR(VLOOKUP(T44,[1]VLookup!$I$7:$J$17,2,FALSE),"")</f>
        <v/>
      </c>
      <c r="W44" s="101"/>
      <c r="X44" s="18"/>
      <c r="Y44" s="18"/>
      <c r="Z44" s="18"/>
      <c r="AA44" s="18"/>
      <c r="AB44" s="18"/>
      <c r="AC44" s="18"/>
      <c r="AD44" s="18"/>
      <c r="AE44" s="18"/>
      <c r="AF44" s="18"/>
      <c r="AG44" s="18"/>
      <c r="AH44" s="18"/>
      <c r="AI44" s="18"/>
      <c r="AJ44" s="18"/>
      <c r="AK44" s="18"/>
    </row>
    <row r="45" spans="1:37" x14ac:dyDescent="0.5">
      <c r="A45" s="18"/>
      <c r="B45" s="96"/>
      <c r="C45" s="102"/>
      <c r="D45" s="98"/>
      <c r="E45" s="39"/>
      <c r="F45" s="103"/>
      <c r="G45" s="239"/>
      <c r="H45" s="239"/>
      <c r="I45" s="100" t="str">
        <f>IFERROR(VLOOKUP(G45,[1]VLookup!$I$7:$J$17,2,FALSE),"")</f>
        <v/>
      </c>
      <c r="J45" s="98"/>
      <c r="K45" s="56"/>
      <c r="L45" s="56"/>
      <c r="M45" s="103"/>
      <c r="N45" s="239"/>
      <c r="O45" s="239"/>
      <c r="P45" s="100" t="str">
        <f>IFERROR(VLOOKUP(N45,[1]VLookup!$I$7:$J$17,2,FALSE),"")</f>
        <v/>
      </c>
      <c r="Q45" s="98"/>
      <c r="R45" s="39"/>
      <c r="S45" s="99"/>
      <c r="T45" s="239"/>
      <c r="U45" s="239"/>
      <c r="V45" s="100" t="str">
        <f>IFERROR(VLOOKUP(T45,[1]VLookup!$I$7:$J$17,2,FALSE),"")</f>
        <v/>
      </c>
      <c r="W45" s="101"/>
      <c r="X45" s="18"/>
      <c r="Y45" s="18"/>
      <c r="Z45" s="18"/>
      <c r="AA45" s="18"/>
      <c r="AB45" s="18"/>
      <c r="AC45" s="18"/>
      <c r="AD45" s="18"/>
      <c r="AE45" s="18"/>
      <c r="AF45" s="18"/>
      <c r="AG45" s="18"/>
      <c r="AH45" s="18"/>
      <c r="AI45" s="18"/>
      <c r="AJ45" s="18"/>
      <c r="AK45" s="18"/>
    </row>
    <row r="46" spans="1:37" x14ac:dyDescent="0.5">
      <c r="A46" s="18"/>
      <c r="B46" s="96"/>
      <c r="C46" s="97"/>
      <c r="D46" s="98"/>
      <c r="E46" s="39"/>
      <c r="F46" s="99"/>
      <c r="G46" s="239"/>
      <c r="H46" s="239"/>
      <c r="I46" s="100" t="str">
        <f>IFERROR(VLOOKUP(G46,[1]VLookup!$I$7:$J$17,2,FALSE),"")</f>
        <v/>
      </c>
      <c r="J46" s="98"/>
      <c r="K46" s="56"/>
      <c r="L46" s="56"/>
      <c r="M46" s="99"/>
      <c r="N46" s="239"/>
      <c r="O46" s="239"/>
      <c r="P46" s="100" t="str">
        <f>IFERROR(VLOOKUP(N46,[1]VLookup!$I$7:$J$17,2,FALSE),"")</f>
        <v/>
      </c>
      <c r="Q46" s="98"/>
      <c r="R46" s="39"/>
      <c r="S46" s="99"/>
      <c r="T46" s="239"/>
      <c r="U46" s="239"/>
      <c r="V46" s="100" t="str">
        <f>IFERROR(VLOOKUP(T46,[1]VLookup!$I$7:$J$17,2,FALSE),"")</f>
        <v/>
      </c>
      <c r="W46" s="101"/>
      <c r="X46" s="18"/>
      <c r="Y46" s="18"/>
      <c r="Z46" s="18"/>
      <c r="AA46" s="18"/>
      <c r="AB46" s="18"/>
      <c r="AC46" s="18"/>
      <c r="AD46" s="18"/>
      <c r="AE46" s="18"/>
      <c r="AF46" s="18"/>
      <c r="AG46" s="18"/>
      <c r="AH46" s="18"/>
      <c r="AI46" s="18"/>
      <c r="AJ46" s="18"/>
      <c r="AK46" s="18"/>
    </row>
    <row r="47" spans="1:37" x14ac:dyDescent="0.5">
      <c r="A47" s="18"/>
      <c r="B47" s="96"/>
      <c r="C47" s="97"/>
      <c r="D47" s="98"/>
      <c r="E47" s="39"/>
      <c r="F47" s="99"/>
      <c r="G47" s="239"/>
      <c r="H47" s="239"/>
      <c r="I47" s="100" t="str">
        <f>IFERROR(VLOOKUP(G47,[1]VLookup!$I$7:$J$17,2,FALSE),"")</f>
        <v/>
      </c>
      <c r="J47" s="98"/>
      <c r="K47" s="56"/>
      <c r="L47" s="56"/>
      <c r="M47" s="99"/>
      <c r="N47" s="239"/>
      <c r="O47" s="239"/>
      <c r="P47" s="100" t="str">
        <f>IFERROR(VLOOKUP(N47,[1]VLookup!$I$7:$J$17,2,FALSE),"")</f>
        <v/>
      </c>
      <c r="Q47" s="101"/>
      <c r="R47" s="56"/>
      <c r="S47" s="99"/>
      <c r="T47" s="239"/>
      <c r="U47" s="239"/>
      <c r="V47" s="100" t="str">
        <f>IFERROR(VLOOKUP(T47,[1]VLookup!$I$7:$J$17,2,FALSE),"")</f>
        <v/>
      </c>
      <c r="W47" s="101"/>
      <c r="X47" s="18"/>
      <c r="Y47" s="18"/>
      <c r="Z47" s="18"/>
      <c r="AA47" s="18"/>
      <c r="AB47" s="18"/>
      <c r="AC47" s="18"/>
      <c r="AD47" s="18"/>
      <c r="AE47" s="18"/>
      <c r="AF47" s="18"/>
      <c r="AG47" s="18"/>
      <c r="AH47" s="18"/>
      <c r="AI47" s="18"/>
      <c r="AJ47" s="18"/>
      <c r="AK47" s="18"/>
    </row>
    <row r="48" spans="1:37" x14ac:dyDescent="0.5">
      <c r="A48" s="18"/>
      <c r="B48" s="104"/>
      <c r="C48" s="105"/>
      <c r="D48" s="106"/>
      <c r="E48" s="39"/>
      <c r="F48" s="99"/>
      <c r="G48" s="239"/>
      <c r="H48" s="239"/>
      <c r="I48" s="100" t="str">
        <f>IFERROR(VLOOKUP(G48,[1]VLookup!$I$7:$J$17,2,FALSE),"")</f>
        <v/>
      </c>
      <c r="J48" s="98"/>
      <c r="K48" s="56"/>
      <c r="L48" s="56"/>
      <c r="M48" s="99"/>
      <c r="N48" s="239"/>
      <c r="O48" s="239"/>
      <c r="P48" s="100" t="str">
        <f>IFERROR(VLOOKUP(N48,[1]VLookup!$I$7:$J$17,2,FALSE),"")</f>
        <v/>
      </c>
      <c r="Q48" s="98"/>
      <c r="R48" s="39"/>
      <c r="S48" s="99"/>
      <c r="T48" s="239"/>
      <c r="U48" s="239"/>
      <c r="V48" s="100" t="str">
        <f>IFERROR(VLOOKUP(T48,[1]VLookup!$I$7:$J$17,2,FALSE),"")</f>
        <v/>
      </c>
      <c r="W48" s="101"/>
      <c r="X48" s="18"/>
      <c r="Y48" s="18"/>
      <c r="Z48" s="18"/>
      <c r="AA48" s="18"/>
      <c r="AB48" s="18"/>
      <c r="AC48" s="18"/>
      <c r="AD48" s="18"/>
      <c r="AE48" s="18"/>
      <c r="AF48" s="18"/>
      <c r="AG48" s="18"/>
      <c r="AH48" s="18"/>
      <c r="AI48" s="18"/>
      <c r="AJ48" s="18"/>
      <c r="AK48" s="18"/>
    </row>
    <row r="49" spans="1:37" x14ac:dyDescent="0.5">
      <c r="A49" s="18"/>
      <c r="B49" s="96"/>
      <c r="C49" s="97"/>
      <c r="D49" s="107" t="s">
        <v>1</v>
      </c>
      <c r="E49" s="18"/>
      <c r="F49" s="99"/>
      <c r="G49" s="239"/>
      <c r="H49" s="239"/>
      <c r="I49" s="100" t="str">
        <f>IFERROR(VLOOKUP(G49,[1]VLookup!$I$7:$J$17,2,FALSE),"")</f>
        <v/>
      </c>
      <c r="J49" s="108"/>
      <c r="K49" s="56"/>
      <c r="L49" s="56"/>
      <c r="M49" s="99"/>
      <c r="N49" s="239"/>
      <c r="O49" s="239"/>
      <c r="P49" s="100" t="str">
        <f>IFERROR(VLOOKUP(N49,[1]VLookup!$I$7:$J$17,2,FALSE),"")</f>
        <v/>
      </c>
      <c r="Q49" s="108"/>
      <c r="R49" s="39"/>
      <c r="S49" s="99"/>
      <c r="T49" s="239"/>
      <c r="U49" s="239"/>
      <c r="V49" s="100" t="str">
        <f>IFERROR(VLOOKUP(T49,[1]VLookup!$I$7:$J$17,2,FALSE),"")</f>
        <v/>
      </c>
      <c r="W49" s="101"/>
      <c r="X49" s="18"/>
      <c r="Y49" s="18"/>
      <c r="Z49" s="18"/>
      <c r="AA49" s="18"/>
      <c r="AB49" s="18"/>
      <c r="AC49" s="18"/>
      <c r="AD49" s="18"/>
      <c r="AE49" s="18"/>
      <c r="AF49" s="18"/>
      <c r="AG49" s="18"/>
      <c r="AH49" s="18"/>
      <c r="AI49" s="18"/>
      <c r="AJ49" s="18"/>
      <c r="AK49" s="18"/>
    </row>
    <row r="50" spans="1:37" x14ac:dyDescent="0.5">
      <c r="A50" s="18"/>
      <c r="B50" s="96"/>
      <c r="C50" s="97"/>
      <c r="D50" s="107"/>
      <c r="E50" s="18"/>
      <c r="F50" s="99"/>
      <c r="G50" s="239"/>
      <c r="H50" s="239"/>
      <c r="I50" s="100" t="str">
        <f>IFERROR(VLOOKUP(G50,[1]VLookup!$I$7:$J$17,2,FALSE),"")</f>
        <v/>
      </c>
      <c r="J50" s="108"/>
      <c r="K50" s="56"/>
      <c r="L50" s="56"/>
      <c r="M50" s="99"/>
      <c r="N50" s="239"/>
      <c r="O50" s="239"/>
      <c r="P50" s="100" t="str">
        <f>IFERROR(VLOOKUP(N50,[1]VLookup!$I$7:$J$17,2,FALSE),"")</f>
        <v/>
      </c>
      <c r="Q50" s="108"/>
      <c r="R50" s="39"/>
      <c r="S50" s="99"/>
      <c r="T50" s="239"/>
      <c r="U50" s="239"/>
      <c r="V50" s="100" t="str">
        <f>IFERROR(VLOOKUP(T50,[1]VLookup!$I$7:$J$17,2,FALSE),"")</f>
        <v/>
      </c>
      <c r="W50" s="101"/>
      <c r="X50" s="18"/>
      <c r="Y50" s="18"/>
      <c r="Z50" s="18"/>
      <c r="AA50" s="18"/>
      <c r="AB50" s="18"/>
      <c r="AC50" s="18"/>
      <c r="AD50" s="18"/>
      <c r="AE50" s="18"/>
      <c r="AF50" s="18"/>
      <c r="AG50" s="18"/>
      <c r="AH50" s="18"/>
      <c r="AI50" s="18"/>
      <c r="AJ50" s="18"/>
      <c r="AK50" s="18"/>
    </row>
    <row r="51" spans="1:37" x14ac:dyDescent="0.5">
      <c r="A51" s="18"/>
      <c r="B51" s="96"/>
      <c r="C51" s="109"/>
      <c r="D51" s="107"/>
      <c r="E51" s="55"/>
      <c r="F51" s="99"/>
      <c r="G51" s="239"/>
      <c r="H51" s="239"/>
      <c r="I51" s="100" t="str">
        <f>IFERROR(VLOOKUP(G51,[1]VLookup!$I$7:$J$17,2,FALSE),"")</f>
        <v/>
      </c>
      <c r="J51" s="108" t="s">
        <v>1</v>
      </c>
      <c r="K51" s="56"/>
      <c r="L51" s="56"/>
      <c r="M51" s="99"/>
      <c r="N51" s="239"/>
      <c r="O51" s="239"/>
      <c r="P51" s="100" t="str">
        <f>IFERROR(VLOOKUP(N51,[1]VLookup!$I$7:$J$17,2,FALSE),"")</f>
        <v/>
      </c>
      <c r="Q51" s="108"/>
      <c r="R51" s="39"/>
      <c r="S51" s="99"/>
      <c r="T51" s="239"/>
      <c r="U51" s="239"/>
      <c r="V51" s="100" t="str">
        <f>IFERROR(VLOOKUP(T51,[1]VLookup!$I$7:$J$17,2,FALSE),"")</f>
        <v/>
      </c>
      <c r="W51" s="101"/>
      <c r="X51" s="18"/>
      <c r="Y51" s="18"/>
      <c r="Z51" s="18"/>
      <c r="AA51" s="18"/>
      <c r="AB51" s="18"/>
      <c r="AC51" s="18"/>
      <c r="AD51" s="18"/>
      <c r="AE51" s="18"/>
      <c r="AF51" s="18"/>
      <c r="AG51" s="18"/>
      <c r="AH51" s="18"/>
      <c r="AI51" s="18"/>
      <c r="AJ51" s="18"/>
      <c r="AK51" s="18"/>
    </row>
    <row r="52" spans="1:37" x14ac:dyDescent="0.5">
      <c r="A52" s="18"/>
      <c r="B52" s="96"/>
      <c r="C52" s="97"/>
      <c r="D52" s="107"/>
      <c r="E52" s="18"/>
      <c r="F52" s="99"/>
      <c r="G52" s="239"/>
      <c r="H52" s="239"/>
      <c r="I52" s="100" t="str">
        <f>IFERROR(VLOOKUP(G52,[1]VLookup!$I$7:$J$17,2,FALSE),"")</f>
        <v/>
      </c>
      <c r="J52" s="108"/>
      <c r="K52" s="56"/>
      <c r="L52" s="56"/>
      <c r="M52" s="99"/>
      <c r="N52" s="239"/>
      <c r="O52" s="239"/>
      <c r="P52" s="100" t="str">
        <f>IFERROR(VLOOKUP(N52,[1]VLookup!$I$7:$J$17,2,FALSE),"")</f>
        <v/>
      </c>
      <c r="Q52" s="108"/>
      <c r="R52" s="39"/>
      <c r="S52" s="99"/>
      <c r="T52" s="239"/>
      <c r="U52" s="239"/>
      <c r="V52" s="100" t="str">
        <f>IFERROR(VLOOKUP(T52,[1]VLookup!$I$7:$J$17,2,FALSE),"")</f>
        <v/>
      </c>
      <c r="W52" s="101"/>
      <c r="X52" s="18"/>
      <c r="Y52" s="18"/>
      <c r="Z52" s="18"/>
      <c r="AA52" s="18"/>
      <c r="AB52" s="18"/>
      <c r="AC52" s="18"/>
      <c r="AD52" s="18"/>
      <c r="AE52" s="18"/>
      <c r="AF52" s="18"/>
      <c r="AG52" s="18"/>
      <c r="AH52" s="18"/>
      <c r="AI52" s="18"/>
      <c r="AJ52" s="18"/>
      <c r="AK52" s="18"/>
    </row>
    <row r="53" spans="1:37" x14ac:dyDescent="0.5">
      <c r="A53" s="18"/>
      <c r="B53" s="96"/>
      <c r="C53" s="97"/>
      <c r="D53" s="107"/>
      <c r="E53" s="18"/>
      <c r="F53" s="99"/>
      <c r="G53" s="239"/>
      <c r="H53" s="239"/>
      <c r="I53" s="100" t="str">
        <f>IFERROR(VLOOKUP(G53,[1]VLookup!$I$7:$J$17,2,FALSE),"")</f>
        <v/>
      </c>
      <c r="J53" s="108"/>
      <c r="K53" s="56"/>
      <c r="L53" s="56"/>
      <c r="M53" s="99"/>
      <c r="N53" s="239"/>
      <c r="O53" s="239"/>
      <c r="P53" s="100" t="str">
        <f>IFERROR(VLOOKUP(N53,[1]VLookup!$I$7:$J$17,2,FALSE),"")</f>
        <v/>
      </c>
      <c r="Q53" s="108"/>
      <c r="R53" s="39"/>
      <c r="S53" s="99"/>
      <c r="T53" s="239"/>
      <c r="U53" s="239"/>
      <c r="V53" s="100" t="str">
        <f>IFERROR(VLOOKUP(T53,[1]VLookup!$I$7:$J$17,2,FALSE),"")</f>
        <v/>
      </c>
      <c r="W53" s="101"/>
      <c r="X53" s="18"/>
      <c r="Y53" s="18"/>
      <c r="Z53" s="18"/>
      <c r="AA53" s="18"/>
      <c r="AB53" s="18"/>
      <c r="AC53" s="18"/>
      <c r="AD53" s="18"/>
      <c r="AE53" s="18"/>
      <c r="AF53" s="18"/>
      <c r="AG53" s="18"/>
      <c r="AH53" s="18"/>
      <c r="AI53" s="18"/>
      <c r="AJ53" s="18"/>
      <c r="AK53" s="18"/>
    </row>
    <row r="54" spans="1:37" x14ac:dyDescent="0.5">
      <c r="A54" s="18"/>
      <c r="B54" s="96"/>
      <c r="C54" s="97"/>
      <c r="D54" s="107"/>
      <c r="E54" s="18"/>
      <c r="F54" s="99"/>
      <c r="G54" s="239"/>
      <c r="H54" s="239"/>
      <c r="I54" s="100" t="str">
        <f>IFERROR(VLOOKUP(G54,[1]VLookup!$I$7:$J$17,2,FALSE),"")</f>
        <v/>
      </c>
      <c r="J54" s="108"/>
      <c r="K54" s="56"/>
      <c r="L54" s="56"/>
      <c r="M54" s="99"/>
      <c r="N54" s="239"/>
      <c r="O54" s="239"/>
      <c r="P54" s="100" t="str">
        <f>IFERROR(VLOOKUP(N54,[1]VLookup!$I$7:$J$17,2,FALSE),"")</f>
        <v/>
      </c>
      <c r="Q54" s="108"/>
      <c r="R54" s="55"/>
      <c r="S54" s="99"/>
      <c r="T54" s="239"/>
      <c r="U54" s="239"/>
      <c r="V54" s="100" t="str">
        <f>IFERROR(VLOOKUP(T54,[1]VLookup!$I$7:$J$17,2,FALSE),"")</f>
        <v/>
      </c>
      <c r="W54" s="101"/>
      <c r="X54" s="18"/>
      <c r="Y54" s="18"/>
      <c r="Z54" s="18"/>
      <c r="AA54" s="18"/>
      <c r="AB54" s="18"/>
      <c r="AC54" s="18"/>
      <c r="AD54" s="18"/>
      <c r="AE54" s="18"/>
      <c r="AF54" s="18"/>
      <c r="AG54" s="18"/>
      <c r="AH54" s="18"/>
      <c r="AI54" s="18"/>
      <c r="AJ54" s="18"/>
      <c r="AK54" s="18"/>
    </row>
    <row r="55" spans="1:37" x14ac:dyDescent="0.5">
      <c r="A55" s="18"/>
      <c r="B55" s="96"/>
      <c r="C55" s="97"/>
      <c r="D55" s="107"/>
      <c r="E55" s="18"/>
      <c r="F55" s="99"/>
      <c r="G55" s="239"/>
      <c r="H55" s="239"/>
      <c r="I55" s="100" t="str">
        <f>IFERROR(VLOOKUP(G55,[1]VLookup!$I$7:$J$17,2,FALSE),"")</f>
        <v/>
      </c>
      <c r="J55" s="108"/>
      <c r="K55" s="55"/>
      <c r="L55" s="55"/>
      <c r="M55" s="99"/>
      <c r="N55" s="239"/>
      <c r="O55" s="239"/>
      <c r="P55" s="100" t="str">
        <f>IFERROR(VLOOKUP(N55,[1]VLookup!$I$7:$J$17,2,FALSE),"")</f>
        <v/>
      </c>
      <c r="Q55" s="107"/>
      <c r="R55" s="18"/>
      <c r="S55" s="99"/>
      <c r="T55" s="239"/>
      <c r="U55" s="239"/>
      <c r="V55" s="100" t="str">
        <f>IFERROR(VLOOKUP(T55,[1]VLookup!$I$7:$J$17,2,FALSE),"")</f>
        <v/>
      </c>
      <c r="W55" s="101"/>
      <c r="X55" s="18"/>
      <c r="Y55" s="18"/>
      <c r="Z55" s="18"/>
      <c r="AA55" s="18"/>
      <c r="AB55" s="18"/>
      <c r="AC55" s="18"/>
      <c r="AD55" s="18"/>
      <c r="AE55" s="18"/>
      <c r="AF55" s="18"/>
      <c r="AG55" s="18"/>
      <c r="AH55" s="18"/>
      <c r="AI55" s="18"/>
      <c r="AJ55" s="18"/>
      <c r="AK55" s="18"/>
    </row>
    <row r="56" spans="1:37" x14ac:dyDescent="0.5">
      <c r="A56" s="18"/>
      <c r="B56" s="96"/>
      <c r="C56" s="97"/>
      <c r="D56" s="107"/>
      <c r="E56" s="18"/>
      <c r="F56" s="99"/>
      <c r="G56" s="239"/>
      <c r="H56" s="239"/>
      <c r="I56" s="100" t="str">
        <f>IFERROR(VLOOKUP(G56,[1]VLookup!$I$7:$J$17,2,FALSE),"")</f>
        <v/>
      </c>
      <c r="J56" s="107"/>
      <c r="K56" s="18"/>
      <c r="L56" s="18"/>
      <c r="M56" s="99"/>
      <c r="N56" s="239"/>
      <c r="O56" s="239"/>
      <c r="P56" s="100" t="str">
        <f>IFERROR(VLOOKUP(N56,[1]VLookup!$I$7:$J$17,2,FALSE),"")</f>
        <v/>
      </c>
      <c r="Q56" s="107"/>
      <c r="R56" s="18"/>
      <c r="S56" s="99"/>
      <c r="T56" s="239"/>
      <c r="U56" s="239"/>
      <c r="V56" s="100" t="str">
        <f>IFERROR(VLOOKUP(T56,[1]VLookup!$I$7:$J$17,2,FALSE),"")</f>
        <v/>
      </c>
      <c r="W56" s="101"/>
      <c r="X56" s="18"/>
      <c r="Y56" s="18"/>
      <c r="Z56" s="18"/>
      <c r="AA56" s="18"/>
      <c r="AB56" s="18"/>
      <c r="AC56" s="18"/>
      <c r="AD56" s="18"/>
      <c r="AE56" s="18"/>
      <c r="AF56" s="18"/>
      <c r="AG56" s="18"/>
      <c r="AH56" s="18"/>
      <c r="AI56" s="18"/>
      <c r="AJ56" s="18"/>
      <c r="AK56" s="18"/>
    </row>
    <row r="57" spans="1:37" ht="15.3" thickBot="1" x14ac:dyDescent="0.55000000000000004">
      <c r="A57" s="18"/>
      <c r="B57" s="110"/>
      <c r="C57" s="111"/>
      <c r="D57" s="112"/>
      <c r="E57" s="18"/>
      <c r="F57" s="113"/>
      <c r="G57" s="240"/>
      <c r="H57" s="240"/>
      <c r="I57" s="114" t="str">
        <f>IFERROR(VLOOKUP(G57,[1]VLookup!$I$7:$J$17,2,FALSE),"")</f>
        <v/>
      </c>
      <c r="J57" s="112"/>
      <c r="K57" s="18"/>
      <c r="L57" s="18"/>
      <c r="M57" s="113"/>
      <c r="N57" s="240"/>
      <c r="O57" s="240"/>
      <c r="P57" s="114" t="str">
        <f>IFERROR(VLOOKUP(N57,[1]VLookup!$I$7:$J$17,2,FALSE),"")</f>
        <v/>
      </c>
      <c r="Q57" s="112"/>
      <c r="R57" s="18"/>
      <c r="S57" s="113"/>
      <c r="T57" s="240"/>
      <c r="U57" s="240"/>
      <c r="V57" s="114" t="str">
        <f>IFERROR(VLOOKUP(T57,[1]VLookup!$I$7:$J$17,2,FALSE),"")</f>
        <v/>
      </c>
      <c r="W57" s="115"/>
      <c r="X57" s="18"/>
      <c r="Y57" s="18"/>
      <c r="Z57" s="18"/>
      <c r="AA57" s="18"/>
      <c r="AB57" s="18"/>
      <c r="AC57" s="18"/>
      <c r="AD57" s="18"/>
      <c r="AE57" s="18"/>
      <c r="AF57" s="18"/>
      <c r="AG57" s="18"/>
      <c r="AH57" s="18"/>
      <c r="AI57" s="18"/>
      <c r="AJ57" s="18"/>
      <c r="AK57" s="18"/>
    </row>
    <row r="58" spans="1:37" ht="15.3" thickBot="1" x14ac:dyDescent="0.55000000000000004">
      <c r="A58" s="18"/>
      <c r="B58" s="15"/>
      <c r="C58" s="18"/>
      <c r="D58" s="18"/>
      <c r="E58" s="18"/>
      <c r="F58" s="18"/>
      <c r="G58" s="18"/>
      <c r="H58" s="18"/>
      <c r="I58" s="18"/>
      <c r="J58" s="18"/>
      <c r="K58" s="18"/>
      <c r="L58" s="18"/>
      <c r="M58" s="18"/>
      <c r="N58" s="18"/>
      <c r="O58" s="18"/>
      <c r="P58" s="18"/>
      <c r="Q58" s="18"/>
      <c r="R58" s="55"/>
      <c r="S58" s="18"/>
      <c r="T58" s="18"/>
      <c r="U58" s="18"/>
      <c r="V58" s="18"/>
      <c r="W58" s="18"/>
      <c r="X58" s="18"/>
      <c r="Y58" s="18"/>
      <c r="Z58" s="18"/>
      <c r="AA58" s="18"/>
      <c r="AB58" s="18"/>
      <c r="AC58" s="18"/>
      <c r="AD58" s="18"/>
      <c r="AE58" s="18"/>
      <c r="AF58" s="18"/>
      <c r="AG58" s="18"/>
      <c r="AH58" s="18"/>
      <c r="AI58" s="18"/>
      <c r="AJ58" s="18"/>
      <c r="AK58" s="18"/>
    </row>
    <row r="59" spans="1:37" ht="15.3" thickBot="1" x14ac:dyDescent="0.55000000000000004">
      <c r="A59" s="18"/>
      <c r="B59" s="18"/>
      <c r="C59" s="116" t="s">
        <v>54</v>
      </c>
      <c r="D59" s="117">
        <f>SUM(D28:D58)</f>
        <v>0</v>
      </c>
      <c r="E59" s="18"/>
      <c r="F59" s="18"/>
      <c r="G59" s="18"/>
      <c r="H59" s="18"/>
      <c r="I59" s="118" t="s">
        <v>55</v>
      </c>
      <c r="J59" s="119">
        <f>SUM(J28:J57)</f>
        <v>0</v>
      </c>
      <c r="K59" s="55"/>
      <c r="L59" s="55"/>
      <c r="M59" s="18"/>
      <c r="N59" s="18"/>
      <c r="O59" s="18"/>
      <c r="P59" s="118" t="s">
        <v>55</v>
      </c>
      <c r="Q59" s="119">
        <f>SUM(Q28:Q57)</f>
        <v>0</v>
      </c>
      <c r="R59" s="120"/>
      <c r="S59" s="18"/>
      <c r="T59" s="18"/>
      <c r="U59" s="18"/>
      <c r="V59" s="118" t="s">
        <v>55</v>
      </c>
      <c r="W59" s="119">
        <f>SUM(W28:W57)</f>
        <v>0</v>
      </c>
      <c r="X59" s="18"/>
      <c r="Y59" s="18"/>
      <c r="Z59" s="18"/>
      <c r="AA59" s="18"/>
      <c r="AB59" s="18"/>
      <c r="AC59" s="18"/>
      <c r="AD59" s="18"/>
      <c r="AE59" s="18"/>
      <c r="AF59" s="18"/>
      <c r="AG59" s="18"/>
      <c r="AH59" s="18"/>
      <c r="AI59" s="18"/>
      <c r="AJ59" s="18"/>
      <c r="AK59" s="18"/>
    </row>
    <row r="60" spans="1:37" ht="15.3" thickBot="1" x14ac:dyDescent="0.55000000000000004">
      <c r="A60" s="18"/>
      <c r="B60" s="18"/>
      <c r="C60" s="18"/>
      <c r="D60" s="18"/>
      <c r="E60" s="18"/>
      <c r="F60" s="18"/>
      <c r="G60" s="55"/>
      <c r="H60" s="18"/>
      <c r="I60" s="121" t="s">
        <v>56</v>
      </c>
      <c r="J60" s="122" t="e">
        <f>J59/SUM(J59+Q59+W59)</f>
        <v>#DIV/0!</v>
      </c>
      <c r="K60" s="18"/>
      <c r="L60" s="18"/>
      <c r="M60" s="123"/>
      <c r="N60" s="123"/>
      <c r="O60" s="123"/>
      <c r="P60" s="121" t="s">
        <v>56</v>
      </c>
      <c r="Q60" s="122" t="e">
        <f>Q59/SUM(Q59+J59+W59)</f>
        <v>#DIV/0!</v>
      </c>
      <c r="R60" s="18"/>
      <c r="S60" s="123"/>
      <c r="T60" s="123"/>
      <c r="U60" s="123"/>
      <c r="V60" s="121" t="s">
        <v>56</v>
      </c>
      <c r="W60" s="122" t="e">
        <f>W59/SUM(W59+Q59+J59)</f>
        <v>#DIV/0!</v>
      </c>
      <c r="X60" s="18"/>
      <c r="Y60" s="18"/>
      <c r="Z60" s="18"/>
      <c r="AA60" s="18"/>
      <c r="AB60" s="18"/>
      <c r="AC60" s="18"/>
      <c r="AD60" s="18"/>
      <c r="AE60" s="18"/>
      <c r="AF60" s="18"/>
      <c r="AG60" s="18"/>
      <c r="AH60" s="18"/>
      <c r="AI60" s="18"/>
      <c r="AJ60" s="18"/>
      <c r="AK60" s="18"/>
    </row>
    <row r="61" spans="1:37" ht="15.3" thickBot="1" x14ac:dyDescent="0.55000000000000004">
      <c r="A61" s="18"/>
      <c r="B61" s="18"/>
      <c r="C61" s="18"/>
      <c r="D61" s="18"/>
      <c r="E61" s="18"/>
      <c r="F61" s="18"/>
      <c r="G61" s="55"/>
      <c r="H61" s="18"/>
      <c r="I61" s="18"/>
      <c r="J61" s="18"/>
      <c r="K61" s="18"/>
      <c r="L61" s="18"/>
      <c r="M61" s="18"/>
      <c r="N61" s="18"/>
      <c r="O61" s="18"/>
      <c r="P61" s="18"/>
      <c r="Q61" s="18"/>
      <c r="R61" s="124"/>
      <c r="S61" s="18"/>
      <c r="T61" s="18"/>
      <c r="U61" s="18"/>
      <c r="V61" s="18"/>
      <c r="W61" s="18"/>
      <c r="X61" s="18"/>
      <c r="Y61" s="18"/>
      <c r="Z61" s="18"/>
      <c r="AA61" s="18"/>
      <c r="AB61" s="18"/>
      <c r="AC61" s="18"/>
      <c r="AD61" s="18"/>
      <c r="AE61" s="18"/>
      <c r="AF61" s="18"/>
      <c r="AG61" s="18"/>
      <c r="AH61" s="18"/>
      <c r="AI61" s="18"/>
      <c r="AJ61" s="18"/>
      <c r="AK61" s="18"/>
    </row>
    <row r="62" spans="1:37" x14ac:dyDescent="0.5">
      <c r="A62" s="18"/>
      <c r="B62" s="125" t="s">
        <v>57</v>
      </c>
      <c r="C62" s="126" t="s">
        <v>50</v>
      </c>
      <c r="D62" s="127" t="s">
        <v>51</v>
      </c>
      <c r="E62" s="18"/>
      <c r="F62" s="18"/>
      <c r="G62" s="18"/>
      <c r="H62" s="18"/>
      <c r="I62" s="231" t="s">
        <v>58</v>
      </c>
      <c r="J62" s="232"/>
      <c r="K62" s="232"/>
      <c r="L62" s="233"/>
      <c r="M62" s="18"/>
      <c r="N62" s="18"/>
      <c r="O62" s="234" t="s">
        <v>59</v>
      </c>
      <c r="P62" s="235"/>
      <c r="Q62" s="128">
        <f>IF(Q59+W59&gt;J59,(Q59+W59-J59),0)</f>
        <v>0</v>
      </c>
      <c r="R62" s="18"/>
      <c r="S62" s="18"/>
      <c r="T62" s="18"/>
      <c r="U62" s="18"/>
      <c r="V62" s="18"/>
      <c r="W62" s="18"/>
      <c r="X62" s="18"/>
      <c r="Y62" s="18"/>
      <c r="Z62" s="18"/>
      <c r="AA62" s="18"/>
      <c r="AB62" s="18"/>
      <c r="AC62" s="18"/>
      <c r="AD62" s="18"/>
      <c r="AE62" s="18"/>
      <c r="AF62" s="18"/>
      <c r="AG62" s="18"/>
      <c r="AH62" s="18"/>
      <c r="AI62" s="18"/>
      <c r="AJ62" s="18"/>
      <c r="AK62" s="18"/>
    </row>
    <row r="63" spans="1:37" x14ac:dyDescent="0.5">
      <c r="A63" s="18"/>
      <c r="B63" s="129">
        <v>1</v>
      </c>
      <c r="C63" s="130"/>
      <c r="D63" s="131"/>
      <c r="E63" s="18"/>
      <c r="F63" s="18"/>
      <c r="G63" s="18"/>
      <c r="H63" s="18"/>
      <c r="I63" s="132" t="s">
        <v>53</v>
      </c>
      <c r="J63" s="236" t="s">
        <v>49</v>
      </c>
      <c r="K63" s="237"/>
      <c r="L63" s="238"/>
      <c r="M63" s="18"/>
      <c r="N63" s="18"/>
      <c r="O63" s="18"/>
      <c r="P63" s="18"/>
      <c r="Q63" s="18"/>
      <c r="R63" s="18"/>
      <c r="S63" s="18"/>
      <c r="T63" s="18"/>
      <c r="U63" s="123"/>
      <c r="V63" s="18"/>
      <c r="W63" s="18"/>
      <c r="X63" s="18"/>
      <c r="Y63" s="18"/>
      <c r="Z63" s="18"/>
      <c r="AA63" s="18"/>
      <c r="AB63" s="18"/>
      <c r="AC63" s="18"/>
      <c r="AD63" s="18"/>
      <c r="AE63" s="18"/>
      <c r="AF63" s="18"/>
      <c r="AG63" s="18"/>
      <c r="AH63" s="18"/>
      <c r="AI63" s="18"/>
      <c r="AJ63" s="18"/>
      <c r="AK63" s="18"/>
    </row>
    <row r="64" spans="1:37" x14ac:dyDescent="0.5">
      <c r="A64" s="18"/>
      <c r="B64" s="129">
        <v>2</v>
      </c>
      <c r="C64" s="130"/>
      <c r="D64" s="131"/>
      <c r="E64" s="18"/>
      <c r="F64" s="18"/>
      <c r="G64" s="18"/>
      <c r="H64" s="18"/>
      <c r="I64" s="129" t="s">
        <v>60</v>
      </c>
      <c r="J64" s="225" t="s">
        <v>15</v>
      </c>
      <c r="K64" s="226"/>
      <c r="L64" s="227"/>
      <c r="M64" s="18"/>
      <c r="N64" s="18"/>
      <c r="O64" s="18"/>
      <c r="P64" s="18"/>
      <c r="Q64" s="18"/>
      <c r="R64" s="18"/>
      <c r="S64" s="18"/>
      <c r="T64" s="133"/>
      <c r="U64" s="18"/>
      <c r="V64" s="18"/>
      <c r="W64" s="18"/>
      <c r="X64" s="18"/>
      <c r="Y64" s="18"/>
      <c r="Z64" s="18"/>
      <c r="AA64" s="18"/>
      <c r="AB64" s="18"/>
      <c r="AC64" s="18"/>
      <c r="AD64" s="18"/>
      <c r="AE64" s="18"/>
      <c r="AF64" s="18"/>
      <c r="AG64" s="18"/>
      <c r="AH64" s="18"/>
      <c r="AI64" s="18"/>
      <c r="AJ64" s="18"/>
      <c r="AK64" s="18"/>
    </row>
    <row r="65" spans="1:37" x14ac:dyDescent="0.5">
      <c r="A65" s="18"/>
      <c r="B65" s="129">
        <v>3</v>
      </c>
      <c r="C65" s="130"/>
      <c r="D65" s="134"/>
      <c r="E65" s="18"/>
      <c r="F65" s="18"/>
      <c r="G65" s="18"/>
      <c r="H65" s="18"/>
      <c r="I65" s="129" t="s">
        <v>61</v>
      </c>
      <c r="J65" s="225" t="s">
        <v>22</v>
      </c>
      <c r="K65" s="226"/>
      <c r="L65" s="227"/>
      <c r="M65" s="18"/>
      <c r="N65" s="18"/>
      <c r="O65" s="18"/>
      <c r="P65" s="18"/>
      <c r="Q65" s="18"/>
      <c r="R65" s="18"/>
      <c r="S65" s="135"/>
      <c r="T65" s="55"/>
      <c r="U65" s="55"/>
      <c r="V65" s="18"/>
      <c r="W65" s="18"/>
      <c r="X65" s="18"/>
      <c r="Y65" s="18"/>
      <c r="Z65" s="18"/>
      <c r="AA65" s="18"/>
      <c r="AB65" s="18"/>
      <c r="AC65" s="18"/>
      <c r="AD65" s="18"/>
      <c r="AE65" s="18"/>
      <c r="AF65" s="18"/>
      <c r="AG65" s="18"/>
      <c r="AH65" s="18"/>
      <c r="AI65" s="18"/>
      <c r="AJ65" s="18"/>
      <c r="AK65" s="18"/>
    </row>
    <row r="66" spans="1:37" x14ac:dyDescent="0.5">
      <c r="A66" s="18"/>
      <c r="B66" s="129">
        <v>4</v>
      </c>
      <c r="C66" s="130"/>
      <c r="D66" s="134"/>
      <c r="E66" s="18"/>
      <c r="F66" s="18"/>
      <c r="G66" s="18"/>
      <c r="H66" s="18"/>
      <c r="I66" s="129" t="s">
        <v>62</v>
      </c>
      <c r="J66" s="225" t="s">
        <v>63</v>
      </c>
      <c r="K66" s="226"/>
      <c r="L66" s="227"/>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row>
    <row r="67" spans="1:37" x14ac:dyDescent="0.5">
      <c r="A67" s="18"/>
      <c r="B67" s="129">
        <v>5</v>
      </c>
      <c r="C67" s="130"/>
      <c r="D67" s="134"/>
      <c r="E67" s="18"/>
      <c r="F67" s="18"/>
      <c r="G67" s="18"/>
      <c r="H67" s="18"/>
      <c r="I67" s="129" t="s">
        <v>64</v>
      </c>
      <c r="J67" s="225" t="s">
        <v>65</v>
      </c>
      <c r="K67" s="226"/>
      <c r="L67" s="227"/>
      <c r="M67" s="18"/>
      <c r="N67" s="55"/>
      <c r="O67" s="55"/>
      <c r="P67" s="18"/>
      <c r="Q67" s="18"/>
      <c r="R67" s="18"/>
      <c r="S67" s="18"/>
      <c r="T67" s="18"/>
      <c r="U67" s="18"/>
      <c r="V67" s="18"/>
      <c r="W67" s="18"/>
      <c r="X67" s="18"/>
      <c r="Y67" s="18"/>
      <c r="Z67" s="18"/>
      <c r="AA67" s="18"/>
      <c r="AB67" s="18"/>
      <c r="AC67" s="18"/>
      <c r="AD67" s="18"/>
      <c r="AE67" s="18"/>
      <c r="AF67" s="18"/>
      <c r="AG67" s="18"/>
      <c r="AH67" s="18"/>
      <c r="AI67" s="18"/>
      <c r="AJ67" s="18"/>
      <c r="AK67" s="18"/>
    </row>
    <row r="68" spans="1:37" x14ac:dyDescent="0.5">
      <c r="A68" s="18"/>
      <c r="B68" s="129">
        <v>6</v>
      </c>
      <c r="C68" s="130"/>
      <c r="D68" s="134"/>
      <c r="E68" s="18"/>
      <c r="F68" s="18"/>
      <c r="G68" s="18"/>
      <c r="H68" s="18"/>
      <c r="I68" s="129" t="s">
        <v>66</v>
      </c>
      <c r="J68" s="225" t="s">
        <v>67</v>
      </c>
      <c r="K68" s="226"/>
      <c r="L68" s="227"/>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row>
    <row r="69" spans="1:37" x14ac:dyDescent="0.5">
      <c r="A69" s="18"/>
      <c r="B69" s="129">
        <v>7</v>
      </c>
      <c r="C69" s="130"/>
      <c r="D69" s="134"/>
      <c r="E69" s="18"/>
      <c r="F69" s="18"/>
      <c r="G69" s="18"/>
      <c r="H69" s="18"/>
      <c r="I69" s="129" t="s">
        <v>68</v>
      </c>
      <c r="J69" s="225" t="s">
        <v>23</v>
      </c>
      <c r="K69" s="226"/>
      <c r="L69" s="227"/>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row>
    <row r="70" spans="1:37" x14ac:dyDescent="0.5">
      <c r="A70" s="18"/>
      <c r="B70" s="129">
        <v>8</v>
      </c>
      <c r="C70" s="130"/>
      <c r="D70" s="134"/>
      <c r="E70" s="18"/>
      <c r="F70" s="18"/>
      <c r="G70" s="18"/>
      <c r="H70" s="18"/>
      <c r="I70" s="129" t="s">
        <v>69</v>
      </c>
      <c r="J70" s="225" t="s">
        <v>25</v>
      </c>
      <c r="K70" s="226"/>
      <c r="L70" s="227"/>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row>
    <row r="71" spans="1:37" x14ac:dyDescent="0.5">
      <c r="A71" s="18"/>
      <c r="B71" s="129">
        <v>9</v>
      </c>
      <c r="C71" s="130"/>
      <c r="D71" s="134"/>
      <c r="E71" s="18"/>
      <c r="F71" s="18"/>
      <c r="G71" s="18"/>
      <c r="H71" s="18"/>
      <c r="I71" s="129" t="s">
        <v>70</v>
      </c>
      <c r="J71" s="225" t="s">
        <v>24</v>
      </c>
      <c r="K71" s="226"/>
      <c r="L71" s="227"/>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row>
    <row r="72" spans="1:37" x14ac:dyDescent="0.5">
      <c r="A72" s="18"/>
      <c r="B72" s="129">
        <v>10</v>
      </c>
      <c r="C72" s="130"/>
      <c r="D72" s="134"/>
      <c r="E72" s="18"/>
      <c r="F72" s="18"/>
      <c r="G72" s="18"/>
      <c r="H72" s="18"/>
      <c r="I72" s="129" t="s">
        <v>71</v>
      </c>
      <c r="J72" s="225" t="s">
        <v>17</v>
      </c>
      <c r="K72" s="226"/>
      <c r="L72" s="227"/>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row>
    <row r="73" spans="1:37" x14ac:dyDescent="0.5">
      <c r="A73" s="18"/>
      <c r="B73" s="129"/>
      <c r="C73" s="136"/>
      <c r="D73" s="137"/>
      <c r="E73" s="18"/>
      <c r="F73" s="18"/>
      <c r="G73" s="18"/>
      <c r="H73" s="18"/>
      <c r="I73" s="129" t="s">
        <v>72</v>
      </c>
      <c r="J73" s="225" t="s">
        <v>20</v>
      </c>
      <c r="K73" s="226"/>
      <c r="L73" s="227"/>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row>
    <row r="74" spans="1:37" ht="15.3" thickBot="1" x14ac:dyDescent="0.55000000000000004">
      <c r="A74" s="18"/>
      <c r="B74" s="138" t="s">
        <v>73</v>
      </c>
      <c r="C74" s="139">
        <f>SUM(C63:C72)</f>
        <v>0</v>
      </c>
      <c r="D74" s="140"/>
      <c r="E74" s="18"/>
      <c r="F74" s="18"/>
      <c r="G74" s="18"/>
      <c r="H74" s="18"/>
      <c r="I74" s="141" t="s">
        <v>74</v>
      </c>
      <c r="J74" s="228" t="s">
        <v>18</v>
      </c>
      <c r="K74" s="229"/>
      <c r="L74" s="230"/>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row>
    <row r="75" spans="1:37" x14ac:dyDescent="0.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row>
    <row r="76" spans="1:37" ht="15.3" thickBot="1" x14ac:dyDescent="0.55000000000000004">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row>
    <row r="77" spans="1:37" x14ac:dyDescent="0.5">
      <c r="A77" s="18"/>
      <c r="B77" s="125" t="s">
        <v>57</v>
      </c>
      <c r="C77" s="126" t="s">
        <v>75</v>
      </c>
      <c r="D77" s="127" t="s">
        <v>51</v>
      </c>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row>
    <row r="78" spans="1:37" x14ac:dyDescent="0.5">
      <c r="A78" s="18"/>
      <c r="B78" s="129">
        <v>1</v>
      </c>
      <c r="C78" s="130"/>
      <c r="D78" s="142"/>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row>
    <row r="79" spans="1:37" x14ac:dyDescent="0.5">
      <c r="A79" s="18"/>
      <c r="B79" s="129">
        <v>2</v>
      </c>
      <c r="C79" s="143"/>
      <c r="D79" s="142"/>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row>
    <row r="80" spans="1:37" x14ac:dyDescent="0.5">
      <c r="A80" s="18"/>
      <c r="B80" s="129"/>
      <c r="C80" s="130"/>
      <c r="D80" s="142"/>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row>
    <row r="81" spans="1:37" ht="15.3" thickBot="1" x14ac:dyDescent="0.55000000000000004">
      <c r="A81" s="18"/>
      <c r="B81" s="138" t="s">
        <v>73</v>
      </c>
      <c r="C81" s="144">
        <f>SUM(C78:C80)</f>
        <v>0</v>
      </c>
      <c r="D81" s="145"/>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row>
  </sheetData>
  <sheetProtection algorithmName="SHA-512" hashValue="sUAu5s5pbtrnu7OXELsIpVExjwmk2zMygX18jef0B2fpHXOwoGkkfdJ6VeCq9LM3ehpR9QrCPGA9+Nqfhw9ERg==" saltValue="GM9E16W5qqG1CrE9oBcQRg==" spinCount="100000" sheet="1" objects="1" scenarios="1" formatCells="0" insertRows="0"/>
  <mergeCells count="133">
    <mergeCell ref="A1:B2"/>
    <mergeCell ref="C1:AK1"/>
    <mergeCell ref="D2:I2"/>
    <mergeCell ref="O2:P2"/>
    <mergeCell ref="T2:AK2"/>
    <mergeCell ref="T3:AK3"/>
    <mergeCell ref="T4:AK4"/>
    <mergeCell ref="T5:AK5"/>
    <mergeCell ref="T6:AK6"/>
    <mergeCell ref="T7:AK7"/>
    <mergeCell ref="T8:AK8"/>
    <mergeCell ref="B9:B11"/>
    <mergeCell ref="T9:AK9"/>
    <mergeCell ref="T10:AK10"/>
    <mergeCell ref="T11:AK11"/>
    <mergeCell ref="B19:B23"/>
    <mergeCell ref="B26:D26"/>
    <mergeCell ref="F26:J26"/>
    <mergeCell ref="M26:Q26"/>
    <mergeCell ref="S26:W26"/>
    <mergeCell ref="G27:H27"/>
    <mergeCell ref="N27:O27"/>
    <mergeCell ref="T27:U27"/>
    <mergeCell ref="T12:AK12"/>
    <mergeCell ref="B13:B17"/>
    <mergeCell ref="S14:S16"/>
    <mergeCell ref="T14:AK14"/>
    <mergeCell ref="T15:AK15"/>
    <mergeCell ref="T16:AK16"/>
    <mergeCell ref="G30:H30"/>
    <mergeCell ref="N30:O30"/>
    <mergeCell ref="T30:U30"/>
    <mergeCell ref="G31:H31"/>
    <mergeCell ref="N31:O31"/>
    <mergeCell ref="T31:U31"/>
    <mergeCell ref="G28:H28"/>
    <mergeCell ref="N28:O28"/>
    <mergeCell ref="T28:U28"/>
    <mergeCell ref="G29:H29"/>
    <mergeCell ref="N29:O29"/>
    <mergeCell ref="T29:U29"/>
    <mergeCell ref="G34:H34"/>
    <mergeCell ref="N34:O34"/>
    <mergeCell ref="T34:U34"/>
    <mergeCell ref="G35:H35"/>
    <mergeCell ref="N35:O35"/>
    <mergeCell ref="T35:U35"/>
    <mergeCell ref="G32:H32"/>
    <mergeCell ref="N32:O32"/>
    <mergeCell ref="T32:U32"/>
    <mergeCell ref="G33:H33"/>
    <mergeCell ref="N33:O33"/>
    <mergeCell ref="T33:U33"/>
    <mergeCell ref="G38:H38"/>
    <mergeCell ref="N38:O38"/>
    <mergeCell ref="T38:U38"/>
    <mergeCell ref="G39:H39"/>
    <mergeCell ref="N39:O39"/>
    <mergeCell ref="T39:U39"/>
    <mergeCell ref="G36:H36"/>
    <mergeCell ref="N36:O36"/>
    <mergeCell ref="T36:U36"/>
    <mergeCell ref="G37:H37"/>
    <mergeCell ref="N37:O37"/>
    <mergeCell ref="T37:U37"/>
    <mergeCell ref="G42:H42"/>
    <mergeCell ref="N42:O42"/>
    <mergeCell ref="T42:U42"/>
    <mergeCell ref="G43:H43"/>
    <mergeCell ref="N43:O43"/>
    <mergeCell ref="T43:U43"/>
    <mergeCell ref="G40:H40"/>
    <mergeCell ref="N40:O40"/>
    <mergeCell ref="T40:U40"/>
    <mergeCell ref="G41:H41"/>
    <mergeCell ref="N41:O41"/>
    <mergeCell ref="T41:U41"/>
    <mergeCell ref="G46:H46"/>
    <mergeCell ref="N46:O46"/>
    <mergeCell ref="T46:U46"/>
    <mergeCell ref="G47:H47"/>
    <mergeCell ref="N47:O47"/>
    <mergeCell ref="T47:U47"/>
    <mergeCell ref="G44:H44"/>
    <mergeCell ref="N44:O44"/>
    <mergeCell ref="T44:U44"/>
    <mergeCell ref="G45:H45"/>
    <mergeCell ref="N45:O45"/>
    <mergeCell ref="T45:U45"/>
    <mergeCell ref="G50:H50"/>
    <mergeCell ref="N50:O50"/>
    <mergeCell ref="T50:U50"/>
    <mergeCell ref="G51:H51"/>
    <mergeCell ref="N51:O51"/>
    <mergeCell ref="T51:U51"/>
    <mergeCell ref="G48:H48"/>
    <mergeCell ref="N48:O48"/>
    <mergeCell ref="T48:U48"/>
    <mergeCell ref="G49:H49"/>
    <mergeCell ref="N49:O49"/>
    <mergeCell ref="T49:U49"/>
    <mergeCell ref="G54:H54"/>
    <mergeCell ref="N54:O54"/>
    <mergeCell ref="T54:U54"/>
    <mergeCell ref="G55:H55"/>
    <mergeCell ref="N55:O55"/>
    <mergeCell ref="T55:U55"/>
    <mergeCell ref="G52:H52"/>
    <mergeCell ref="N52:O52"/>
    <mergeCell ref="T52:U52"/>
    <mergeCell ref="G53:H53"/>
    <mergeCell ref="N53:O53"/>
    <mergeCell ref="T53:U53"/>
    <mergeCell ref="O62:P62"/>
    <mergeCell ref="J63:L63"/>
    <mergeCell ref="J64:L64"/>
    <mergeCell ref="J65:L65"/>
    <mergeCell ref="J66:L66"/>
    <mergeCell ref="G56:H56"/>
    <mergeCell ref="N56:O56"/>
    <mergeCell ref="T56:U56"/>
    <mergeCell ref="G57:H57"/>
    <mergeCell ref="N57:O57"/>
    <mergeCell ref="T57:U57"/>
    <mergeCell ref="J73:L73"/>
    <mergeCell ref="J74:L74"/>
    <mergeCell ref="J67:L67"/>
    <mergeCell ref="J68:L68"/>
    <mergeCell ref="J69:L69"/>
    <mergeCell ref="J70:L70"/>
    <mergeCell ref="J71:L71"/>
    <mergeCell ref="J72:L72"/>
    <mergeCell ref="I62:L62"/>
  </mergeCells>
  <printOptions gridLines="1"/>
  <pageMargins left="0.7" right="0.7" top="0.75" bottom="0.75" header="0.3" footer="0.3"/>
  <pageSetup scale="22" orientation="landscape" horizontalDpi="1200" verticalDpi="1200" r:id="rId1"/>
  <headerFooter>
    <oddHeader>&amp;LWater Resources Development Grant Program&amp;CReimbursement Tracking Summary - NonFederal Cost-Share</oddHeader>
    <oddFooter>&amp;LRevised: 3/18/26</oddFooter>
  </headerFooter>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20571A1-B196-4CEA-B6D6-03436882DB68}">
          <x14:formula1>
            <xm:f>'Pull Downs'!$B$3:$B$13</xm:f>
          </x14:formula1>
          <xm:sqref>G28:H57 N28:O57 T28:U57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25451-54A6-439C-91A8-60EF16CECC43}">
  <sheetPr>
    <pageSetUpPr fitToPage="1"/>
  </sheetPr>
  <dimension ref="A1:AL89"/>
  <sheetViews>
    <sheetView topLeftCell="A2" zoomScale="40" zoomScaleNormal="40" zoomScalePageLayoutView="70" workbookViewId="0">
      <selection activeCell="D2" sqref="D2:I2"/>
    </sheetView>
  </sheetViews>
  <sheetFormatPr defaultColWidth="10.7890625" defaultRowHeight="15" x14ac:dyDescent="0.55000000000000004"/>
  <cols>
    <col min="1" max="1" width="1" style="18" customWidth="1"/>
    <col min="2" max="2" width="20.5234375" style="18" customWidth="1"/>
    <col min="3" max="3" width="39" style="18" customWidth="1"/>
    <col min="4" max="4" width="21.7890625" style="18" customWidth="1"/>
    <col min="5" max="5" width="5.1015625" style="18" customWidth="1"/>
    <col min="6" max="6" width="17.26171875" style="18" customWidth="1"/>
    <col min="7" max="7" width="18.05078125" style="18" customWidth="1"/>
    <col min="8" max="9" width="16.7890625" style="18" customWidth="1"/>
    <col min="10" max="10" width="19.5234375" style="18" customWidth="1"/>
    <col min="11" max="11" width="2.1015625" style="18" customWidth="1"/>
    <col min="12" max="12" width="18.20703125" style="18" customWidth="1"/>
    <col min="13" max="13" width="18.3125" style="18" customWidth="1"/>
    <col min="14" max="14" width="18.15625" style="18" customWidth="1"/>
    <col min="15" max="17" width="16.7890625" style="18" customWidth="1"/>
    <col min="18" max="18" width="7.5234375" style="18" customWidth="1"/>
    <col min="19" max="19" width="49.7890625" style="18" customWidth="1"/>
    <col min="20" max="20" width="22.89453125" style="18" customWidth="1"/>
    <col min="21" max="21" width="5.68359375" style="18" customWidth="1"/>
    <col min="22" max="22" width="12.7890625" style="18" customWidth="1"/>
    <col min="23" max="23" width="14.68359375" style="18" customWidth="1"/>
    <col min="24" max="24" width="10.7890625" style="18"/>
    <col min="25" max="25" width="15.41796875" style="18" customWidth="1"/>
    <col min="26" max="26" width="10.7890625" style="18"/>
    <col min="27" max="27" width="26.20703125" style="18" customWidth="1"/>
    <col min="28" max="28" width="17.5234375" style="18" customWidth="1"/>
    <col min="29" max="29" width="14.1015625" style="18" bestFit="1" customWidth="1"/>
    <col min="30" max="32" width="10.7890625" style="18"/>
    <col min="33" max="33" width="12.3125" style="18" customWidth="1"/>
    <col min="34" max="35" width="10.7890625" style="18"/>
    <col min="36" max="36" width="12.3125" style="18" customWidth="1"/>
    <col min="37" max="37" width="10.7890625" style="18"/>
    <col min="38" max="38" width="20.62890625" style="18" customWidth="1"/>
    <col min="39" max="16384" width="10.7890625" style="18"/>
  </cols>
  <sheetData>
    <row r="1" spans="1:38" ht="15.3" thickBot="1" x14ac:dyDescent="0.6">
      <c r="A1" s="285"/>
      <c r="B1" s="286"/>
      <c r="C1" s="289"/>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row>
    <row r="2" spans="1:38" ht="21" customHeight="1" thickBot="1" x14ac:dyDescent="0.6">
      <c r="A2" s="287"/>
      <c r="B2" s="288"/>
      <c r="C2" s="17" t="s">
        <v>0</v>
      </c>
      <c r="D2" s="291"/>
      <c r="E2" s="292"/>
      <c r="F2" s="292"/>
      <c r="G2" s="292"/>
      <c r="H2" s="292"/>
      <c r="I2" s="293"/>
      <c r="O2" s="294" t="s">
        <v>2</v>
      </c>
      <c r="P2" s="295"/>
      <c r="Q2" s="146"/>
      <c r="R2" s="20"/>
      <c r="S2" s="21" t="s">
        <v>3</v>
      </c>
      <c r="T2" s="297" t="s">
        <v>4</v>
      </c>
      <c r="U2" s="297"/>
      <c r="V2" s="297"/>
      <c r="W2" s="297"/>
      <c r="X2" s="297"/>
      <c r="Y2" s="297"/>
      <c r="Z2" s="297"/>
      <c r="AA2" s="297"/>
      <c r="AB2" s="297"/>
      <c r="AC2" s="297"/>
      <c r="AD2" s="297"/>
      <c r="AE2" s="297"/>
      <c r="AF2" s="297"/>
      <c r="AG2" s="297"/>
      <c r="AH2" s="297"/>
      <c r="AI2" s="297"/>
      <c r="AJ2" s="297"/>
      <c r="AK2" s="297"/>
      <c r="AL2" s="298"/>
    </row>
    <row r="3" spans="1:38" ht="15.3" thickBot="1" x14ac:dyDescent="0.6">
      <c r="C3" s="22" t="s">
        <v>5</v>
      </c>
      <c r="D3" s="23"/>
      <c r="E3" s="24"/>
      <c r="F3" s="24"/>
      <c r="G3" s="24"/>
      <c r="H3" s="24"/>
      <c r="I3" s="24"/>
      <c r="S3" s="25"/>
      <c r="T3" s="355" t="s">
        <v>183</v>
      </c>
      <c r="U3" s="356"/>
      <c r="V3" s="356"/>
      <c r="W3" s="356"/>
      <c r="X3" s="356"/>
      <c r="Y3" s="356"/>
      <c r="Z3" s="356"/>
      <c r="AA3" s="356"/>
      <c r="AB3" s="356"/>
      <c r="AC3" s="356"/>
      <c r="AD3" s="356"/>
      <c r="AE3" s="356"/>
      <c r="AF3" s="356"/>
      <c r="AG3" s="356"/>
      <c r="AH3" s="356"/>
      <c r="AI3" s="356"/>
      <c r="AJ3" s="356"/>
      <c r="AK3" s="356"/>
      <c r="AL3" s="357"/>
    </row>
    <row r="4" spans="1:38" ht="15.3" thickBot="1" x14ac:dyDescent="0.6">
      <c r="C4" s="22" t="s">
        <v>7</v>
      </c>
      <c r="D4" s="26">
        <f>SUM(D9+D13+D19+D25)</f>
        <v>0</v>
      </c>
      <c r="E4" s="24"/>
      <c r="F4" s="24"/>
      <c r="G4" s="24"/>
      <c r="H4" s="24"/>
      <c r="I4" s="24"/>
      <c r="S4" s="27"/>
      <c r="T4" s="358" t="s">
        <v>184</v>
      </c>
      <c r="U4" s="359"/>
      <c r="V4" s="359"/>
      <c r="W4" s="359"/>
      <c r="X4" s="359"/>
      <c r="Y4" s="359"/>
      <c r="Z4" s="359"/>
      <c r="AA4" s="359"/>
      <c r="AB4" s="359"/>
      <c r="AC4" s="359"/>
      <c r="AD4" s="359"/>
      <c r="AE4" s="359"/>
      <c r="AF4" s="359"/>
      <c r="AG4" s="359"/>
      <c r="AH4" s="359"/>
      <c r="AI4" s="359"/>
      <c r="AJ4" s="359"/>
      <c r="AK4" s="359"/>
      <c r="AL4" s="360"/>
    </row>
    <row r="5" spans="1:38" ht="15.3" thickBot="1" x14ac:dyDescent="0.6">
      <c r="C5" s="22" t="s">
        <v>8</v>
      </c>
      <c r="D5" s="28">
        <f>D9</f>
        <v>0</v>
      </c>
      <c r="E5" s="24"/>
      <c r="F5" s="24"/>
      <c r="G5" s="24"/>
      <c r="H5" s="24"/>
      <c r="I5" s="24"/>
      <c r="S5" s="147" t="s">
        <v>9</v>
      </c>
      <c r="T5" s="258" t="s">
        <v>10</v>
      </c>
      <c r="U5" s="259"/>
      <c r="V5" s="259"/>
      <c r="W5" s="259"/>
      <c r="X5" s="259"/>
      <c r="Y5" s="259"/>
      <c r="Z5" s="259"/>
      <c r="AA5" s="259"/>
      <c r="AB5" s="259"/>
      <c r="AC5" s="259"/>
      <c r="AD5" s="259"/>
      <c r="AE5" s="259"/>
      <c r="AF5" s="259"/>
      <c r="AG5" s="259"/>
      <c r="AH5" s="259"/>
      <c r="AI5" s="259"/>
      <c r="AJ5" s="259"/>
      <c r="AK5" s="259"/>
      <c r="AL5" s="260"/>
    </row>
    <row r="6" spans="1:38" ht="15.3" thickBot="1" x14ac:dyDescent="0.6">
      <c r="C6" s="22" t="s">
        <v>11</v>
      </c>
      <c r="D6" s="26">
        <f>D5*0.9</f>
        <v>0</v>
      </c>
      <c r="G6" s="30"/>
      <c r="S6" s="31" t="s">
        <v>90</v>
      </c>
      <c r="T6" s="258" t="s">
        <v>159</v>
      </c>
      <c r="U6" s="259"/>
      <c r="V6" s="259"/>
      <c r="W6" s="259"/>
      <c r="X6" s="259"/>
      <c r="Y6" s="259"/>
      <c r="Z6" s="259"/>
      <c r="AA6" s="259"/>
      <c r="AB6" s="259"/>
      <c r="AC6" s="259"/>
      <c r="AD6" s="259"/>
      <c r="AE6" s="259"/>
      <c r="AF6" s="259"/>
      <c r="AG6" s="259"/>
      <c r="AH6" s="259"/>
      <c r="AI6" s="259"/>
      <c r="AJ6" s="259"/>
      <c r="AK6" s="259"/>
      <c r="AL6" s="260"/>
    </row>
    <row r="7" spans="1:38" ht="15.3" thickBot="1" x14ac:dyDescent="0.6">
      <c r="C7" s="32" t="s">
        <v>13</v>
      </c>
      <c r="D7" s="26">
        <f>D6-C76</f>
        <v>0</v>
      </c>
      <c r="G7" s="30"/>
      <c r="R7" s="33"/>
      <c r="S7" s="34" t="s">
        <v>14</v>
      </c>
      <c r="T7" s="258" t="s">
        <v>160</v>
      </c>
      <c r="U7" s="259"/>
      <c r="V7" s="259"/>
      <c r="W7" s="259"/>
      <c r="X7" s="259"/>
      <c r="Y7" s="259"/>
      <c r="Z7" s="259"/>
      <c r="AA7" s="259"/>
      <c r="AB7" s="259"/>
      <c r="AC7" s="259"/>
      <c r="AD7" s="259"/>
      <c r="AE7" s="259"/>
      <c r="AF7" s="259"/>
      <c r="AG7" s="259"/>
      <c r="AH7" s="259"/>
      <c r="AI7" s="259"/>
      <c r="AJ7" s="259"/>
      <c r="AK7" s="259"/>
      <c r="AL7" s="260"/>
    </row>
    <row r="8" spans="1:38" ht="15.3" thickBot="1" x14ac:dyDescent="0.6">
      <c r="C8" s="35"/>
      <c r="F8" s="36" t="s">
        <v>15</v>
      </c>
      <c r="G8" s="37" t="s">
        <v>16</v>
      </c>
      <c r="H8" s="36" t="s">
        <v>17</v>
      </c>
      <c r="I8" s="36" t="s">
        <v>18</v>
      </c>
      <c r="J8" s="36" t="s">
        <v>19</v>
      </c>
      <c r="L8" s="36" t="s">
        <v>20</v>
      </c>
      <c r="M8" s="35" t="s">
        <v>91</v>
      </c>
      <c r="N8" s="36" t="s">
        <v>22</v>
      </c>
      <c r="O8" s="36" t="s">
        <v>23</v>
      </c>
      <c r="P8" s="36" t="s">
        <v>24</v>
      </c>
      <c r="Q8" s="36" t="s">
        <v>25</v>
      </c>
      <c r="R8" s="39"/>
      <c r="S8" s="148" t="s">
        <v>92</v>
      </c>
      <c r="T8" s="258" t="s">
        <v>164</v>
      </c>
      <c r="U8" s="259"/>
      <c r="V8" s="259"/>
      <c r="W8" s="259"/>
      <c r="X8" s="259"/>
      <c r="Y8" s="259"/>
      <c r="Z8" s="259"/>
      <c r="AA8" s="259"/>
      <c r="AB8" s="259"/>
      <c r="AC8" s="259"/>
      <c r="AD8" s="259"/>
      <c r="AE8" s="259"/>
      <c r="AF8" s="259"/>
      <c r="AG8" s="259"/>
      <c r="AH8" s="259"/>
      <c r="AI8" s="259"/>
      <c r="AJ8" s="259"/>
      <c r="AK8" s="259"/>
      <c r="AL8" s="260"/>
    </row>
    <row r="9" spans="1:38" x14ac:dyDescent="0.55000000000000004">
      <c r="B9" s="264" t="s">
        <v>27</v>
      </c>
      <c r="C9" s="149" t="s">
        <v>28</v>
      </c>
      <c r="D9" s="150">
        <f>SUM(F9:Q9)</f>
        <v>0</v>
      </c>
      <c r="E9" s="151"/>
      <c r="F9" s="152">
        <v>0</v>
      </c>
      <c r="G9" s="152">
        <v>0</v>
      </c>
      <c r="H9" s="152">
        <v>0</v>
      </c>
      <c r="I9" s="152">
        <v>0</v>
      </c>
      <c r="J9" s="152">
        <v>0</v>
      </c>
      <c r="K9" s="153"/>
      <c r="L9" s="152">
        <v>0</v>
      </c>
      <c r="M9" s="152">
        <v>0</v>
      </c>
      <c r="N9" s="152">
        <v>0</v>
      </c>
      <c r="O9" s="152">
        <v>0</v>
      </c>
      <c r="P9" s="152">
        <v>0</v>
      </c>
      <c r="Q9" s="154">
        <v>0</v>
      </c>
      <c r="R9" s="39"/>
      <c r="S9" s="155" t="s">
        <v>93</v>
      </c>
      <c r="T9" s="320" t="s">
        <v>165</v>
      </c>
      <c r="U9" s="321"/>
      <c r="V9" s="321"/>
      <c r="W9" s="321"/>
      <c r="X9" s="321"/>
      <c r="Y9" s="321"/>
      <c r="Z9" s="321"/>
      <c r="AA9" s="321"/>
      <c r="AB9" s="321"/>
      <c r="AC9" s="321"/>
      <c r="AD9" s="321"/>
      <c r="AE9" s="321"/>
      <c r="AF9" s="321"/>
      <c r="AG9" s="321"/>
      <c r="AH9" s="321"/>
      <c r="AI9" s="321"/>
      <c r="AJ9" s="321"/>
      <c r="AK9" s="321"/>
      <c r="AL9" s="322"/>
    </row>
    <row r="10" spans="1:38" ht="15.3" thickBot="1" x14ac:dyDescent="0.6">
      <c r="B10" s="265"/>
      <c r="C10" s="46" t="s">
        <v>30</v>
      </c>
      <c r="D10" s="47">
        <f>SUM(F10:Q10)</f>
        <v>0</v>
      </c>
      <c r="E10" s="39"/>
      <c r="F10" s="39">
        <f>SUMIF($I$34:$I$58,"A",$J$34:$J$58)</f>
        <v>0</v>
      </c>
      <c r="G10" s="39">
        <f>SUMIF($I$34:$I$58,"D",$J$34:$J$58)</f>
        <v>0</v>
      </c>
      <c r="H10" s="39">
        <f>SUMIF($I$34:$I$58,"P",$J$34:$J$58)</f>
        <v>0</v>
      </c>
      <c r="I10" s="39">
        <f>SUMIF($I$34:$I$58,"S",$J$34:$J$58)</f>
        <v>0</v>
      </c>
      <c r="J10" s="39">
        <f>SUMIF($I$34:$I$58,"CM",$J$34:$J$58)</f>
        <v>0</v>
      </c>
      <c r="L10" s="39">
        <f>SUMIF($I$34:$I$58,"PM",$J$34:$J$58)</f>
        <v>0</v>
      </c>
      <c r="M10" s="39">
        <f>SUMIF($I$34:$I$58,"CO",$J$34:$J$58)</f>
        <v>0</v>
      </c>
      <c r="N10" s="39">
        <f>SUMIF($I$34:$I$58,"C",$J$34:$J$58)</f>
        <v>0</v>
      </c>
      <c r="O10" s="39">
        <f>SUMIF($I$34:$I$58,"E",$J$34:$J$58)</f>
        <v>0</v>
      </c>
      <c r="P10" s="39">
        <f>SUMIF($I$34:$I$58,"M",$J$34:$J$58)</f>
        <v>0</v>
      </c>
      <c r="Q10" s="48">
        <f>SUMIF($I$34:$I$58,"ML",$J$34:$J$58)</f>
        <v>0</v>
      </c>
      <c r="R10" s="39"/>
      <c r="S10" s="29" t="s">
        <v>94</v>
      </c>
      <c r="T10" s="258" t="s">
        <v>166</v>
      </c>
      <c r="U10" s="259"/>
      <c r="V10" s="259"/>
      <c r="W10" s="259"/>
      <c r="X10" s="259"/>
      <c r="Y10" s="259"/>
      <c r="Z10" s="259"/>
      <c r="AA10" s="259"/>
      <c r="AB10" s="259"/>
      <c r="AC10" s="259"/>
      <c r="AD10" s="259"/>
      <c r="AE10" s="259"/>
      <c r="AF10" s="259"/>
      <c r="AG10" s="259"/>
      <c r="AH10" s="259"/>
      <c r="AI10" s="259"/>
      <c r="AJ10" s="259"/>
      <c r="AK10" s="259"/>
      <c r="AL10" s="260"/>
    </row>
    <row r="11" spans="1:38" ht="15.3" thickBot="1" x14ac:dyDescent="0.6">
      <c r="B11" s="266"/>
      <c r="C11" s="49" t="s">
        <v>33</v>
      </c>
      <c r="D11" s="50">
        <f>SUM(D9-C76)</f>
        <v>0</v>
      </c>
      <c r="E11" s="51"/>
      <c r="F11" s="51">
        <f>F9-F10</f>
        <v>0</v>
      </c>
      <c r="G11" s="51">
        <f>G9-G10</f>
        <v>0</v>
      </c>
      <c r="H11" s="51">
        <f>H9-H10</f>
        <v>0</v>
      </c>
      <c r="I11" s="51">
        <f t="shared" ref="I11:O11" si="0">I9-I10</f>
        <v>0</v>
      </c>
      <c r="J11" s="51">
        <f t="shared" si="0"/>
        <v>0</v>
      </c>
      <c r="K11" s="52"/>
      <c r="L11" s="51">
        <f>L9-L10</f>
        <v>0</v>
      </c>
      <c r="M11" s="51">
        <f t="shared" si="0"/>
        <v>0</v>
      </c>
      <c r="N11" s="51">
        <f>N9-N10</f>
        <v>0</v>
      </c>
      <c r="O11" s="51">
        <f t="shared" si="0"/>
        <v>0</v>
      </c>
      <c r="P11" s="51">
        <f>P9-P10</f>
        <v>0</v>
      </c>
      <c r="Q11" s="53">
        <f>Q9-Q10</f>
        <v>0</v>
      </c>
      <c r="S11" s="31" t="s">
        <v>95</v>
      </c>
      <c r="T11" s="258" t="s">
        <v>167</v>
      </c>
      <c r="U11" s="259"/>
      <c r="V11" s="259"/>
      <c r="W11" s="259"/>
      <c r="X11" s="259"/>
      <c r="Y11" s="259"/>
      <c r="Z11" s="259"/>
      <c r="AA11" s="259"/>
      <c r="AB11" s="259"/>
      <c r="AC11" s="259"/>
      <c r="AD11" s="259"/>
      <c r="AE11" s="259"/>
      <c r="AF11" s="259"/>
      <c r="AG11" s="259"/>
      <c r="AH11" s="259"/>
      <c r="AI11" s="259"/>
      <c r="AJ11" s="259"/>
      <c r="AK11" s="259"/>
      <c r="AL11" s="260"/>
    </row>
    <row r="12" spans="1:38" ht="15.3" thickBot="1" x14ac:dyDescent="0.6">
      <c r="D12" s="55"/>
      <c r="R12" s="56"/>
      <c r="S12" s="54" t="s">
        <v>96</v>
      </c>
      <c r="T12" s="258" t="s">
        <v>168</v>
      </c>
      <c r="U12" s="259"/>
      <c r="V12" s="259"/>
      <c r="W12" s="259"/>
      <c r="X12" s="259"/>
      <c r="Y12" s="259"/>
      <c r="Z12" s="259"/>
      <c r="AA12" s="259"/>
      <c r="AB12" s="259"/>
      <c r="AC12" s="259"/>
      <c r="AD12" s="259"/>
      <c r="AE12" s="259"/>
      <c r="AF12" s="259"/>
      <c r="AG12" s="259"/>
      <c r="AH12" s="259"/>
      <c r="AI12" s="259"/>
      <c r="AJ12" s="259"/>
      <c r="AK12" s="259"/>
      <c r="AL12" s="260"/>
    </row>
    <row r="13" spans="1:38" x14ac:dyDescent="0.55000000000000004">
      <c r="B13" s="250" t="s">
        <v>37</v>
      </c>
      <c r="C13" s="58" t="s">
        <v>28</v>
      </c>
      <c r="D13" s="59">
        <f>SUM(F13:Q13)</f>
        <v>0</v>
      </c>
      <c r="E13" s="60"/>
      <c r="F13" s="61">
        <f>F15+F14</f>
        <v>0</v>
      </c>
      <c r="G13" s="61">
        <f t="shared" ref="G13:P13" si="1">G15+G14</f>
        <v>0</v>
      </c>
      <c r="H13" s="61">
        <f t="shared" si="1"/>
        <v>0</v>
      </c>
      <c r="I13" s="61">
        <f t="shared" si="1"/>
        <v>0</v>
      </c>
      <c r="J13" s="61">
        <f t="shared" si="1"/>
        <v>0</v>
      </c>
      <c r="K13" s="61"/>
      <c r="L13" s="61">
        <f>L15+L14</f>
        <v>0</v>
      </c>
      <c r="M13" s="61">
        <f t="shared" si="1"/>
        <v>0</v>
      </c>
      <c r="N13" s="61">
        <f t="shared" si="1"/>
        <v>0</v>
      </c>
      <c r="O13" s="61">
        <f t="shared" si="1"/>
        <v>0</v>
      </c>
      <c r="P13" s="61">
        <f t="shared" si="1"/>
        <v>0</v>
      </c>
      <c r="Q13" s="62">
        <f>Q15+Q14</f>
        <v>0</v>
      </c>
      <c r="R13" s="39"/>
      <c r="S13" s="148" t="s">
        <v>97</v>
      </c>
      <c r="T13" s="258" t="s">
        <v>169</v>
      </c>
      <c r="U13" s="259"/>
      <c r="V13" s="259"/>
      <c r="W13" s="259"/>
      <c r="X13" s="259"/>
      <c r="Y13" s="259"/>
      <c r="Z13" s="259"/>
      <c r="AA13" s="259"/>
      <c r="AB13" s="259"/>
      <c r="AC13" s="259"/>
      <c r="AD13" s="259"/>
      <c r="AE13" s="259"/>
      <c r="AF13" s="259"/>
      <c r="AG13" s="259"/>
      <c r="AH13" s="259"/>
      <c r="AI13" s="259"/>
      <c r="AJ13" s="259"/>
      <c r="AK13" s="259"/>
      <c r="AL13" s="260"/>
    </row>
    <row r="14" spans="1:38" ht="15.3" thickBot="1" x14ac:dyDescent="0.6">
      <c r="B14" s="251"/>
      <c r="C14" s="63" t="s">
        <v>38</v>
      </c>
      <c r="D14" s="64">
        <f>SUM(F14:Q14)</f>
        <v>0</v>
      </c>
      <c r="E14" s="65"/>
      <c r="F14" s="66">
        <v>0</v>
      </c>
      <c r="G14" s="66">
        <v>0</v>
      </c>
      <c r="H14" s="66">
        <v>0</v>
      </c>
      <c r="I14" s="66">
        <v>0</v>
      </c>
      <c r="J14" s="66">
        <v>0</v>
      </c>
      <c r="K14" s="66"/>
      <c r="L14" s="66">
        <v>0</v>
      </c>
      <c r="M14" s="66">
        <v>0</v>
      </c>
      <c r="N14" s="66">
        <v>0</v>
      </c>
      <c r="O14" s="66">
        <v>0</v>
      </c>
      <c r="P14" s="66">
        <v>0</v>
      </c>
      <c r="Q14" s="67">
        <v>0</v>
      </c>
      <c r="R14" s="39"/>
      <c r="S14" s="156" t="s">
        <v>98</v>
      </c>
      <c r="T14" s="247" t="s">
        <v>170</v>
      </c>
      <c r="U14" s="248"/>
      <c r="V14" s="248"/>
      <c r="W14" s="248"/>
      <c r="X14" s="248"/>
      <c r="Y14" s="248"/>
      <c r="Z14" s="248"/>
      <c r="AA14" s="248"/>
      <c r="AB14" s="248"/>
      <c r="AC14" s="248"/>
      <c r="AD14" s="248"/>
      <c r="AE14" s="248"/>
      <c r="AF14" s="248"/>
      <c r="AG14" s="248"/>
      <c r="AH14" s="248"/>
      <c r="AI14" s="248"/>
      <c r="AJ14" s="248"/>
      <c r="AK14" s="248"/>
      <c r="AL14" s="249"/>
    </row>
    <row r="15" spans="1:38" ht="15.3" thickBot="1" x14ac:dyDescent="0.6">
      <c r="B15" s="251"/>
      <c r="C15" s="68" t="s">
        <v>41</v>
      </c>
      <c r="D15" s="69">
        <f>SUM(F15:Q15)</f>
        <v>0</v>
      </c>
      <c r="E15" s="70"/>
      <c r="F15" s="71">
        <v>0</v>
      </c>
      <c r="G15" s="71">
        <v>0</v>
      </c>
      <c r="H15" s="71">
        <v>0</v>
      </c>
      <c r="I15" s="71">
        <v>0</v>
      </c>
      <c r="J15" s="71">
        <v>0</v>
      </c>
      <c r="K15" s="71"/>
      <c r="L15" s="71">
        <v>0</v>
      </c>
      <c r="M15" s="71">
        <v>0</v>
      </c>
      <c r="N15" s="71">
        <v>0</v>
      </c>
      <c r="O15" s="71">
        <v>0</v>
      </c>
      <c r="P15" s="71">
        <v>0</v>
      </c>
      <c r="Q15" s="157">
        <v>0</v>
      </c>
      <c r="R15" s="39"/>
      <c r="S15" s="60"/>
      <c r="T15" s="60"/>
      <c r="U15" s="60"/>
      <c r="V15" s="60"/>
      <c r="W15" s="60"/>
      <c r="X15" s="60"/>
      <c r="Y15" s="60"/>
      <c r="Z15" s="60"/>
      <c r="AA15" s="60"/>
      <c r="AB15" s="60"/>
      <c r="AC15" s="60"/>
      <c r="AD15" s="60"/>
      <c r="AE15" s="60"/>
      <c r="AF15" s="60"/>
      <c r="AG15" s="60"/>
      <c r="AH15" s="60"/>
      <c r="AI15" s="60"/>
      <c r="AJ15" s="60"/>
      <c r="AK15" s="60"/>
      <c r="AL15" s="60"/>
    </row>
    <row r="16" spans="1:38" x14ac:dyDescent="0.55000000000000004">
      <c r="B16" s="251"/>
      <c r="C16" s="74" t="s">
        <v>30</v>
      </c>
      <c r="D16" s="39">
        <f>SUM(F16:Q16)</f>
        <v>0</v>
      </c>
      <c r="F16" s="56">
        <f>SUMIF($P$34:$P$58,"A",$Q$34:$Q$58)</f>
        <v>0</v>
      </c>
      <c r="G16" s="56">
        <f>SUMIF($P$34:$P$58,"D",$Q$34:$Q$58)</f>
        <v>0</v>
      </c>
      <c r="H16" s="56">
        <f>SUMIF($P$34:$P$58,"P",$Q$34:$Q$58)</f>
        <v>0</v>
      </c>
      <c r="I16" s="56">
        <f>SUMIF($P$34:$P$58,"S",$Q$34:$Q$58)</f>
        <v>0</v>
      </c>
      <c r="J16" s="56">
        <f>SUMIF($P$34:$P$58,"CM",$Q$34:$Q$58)</f>
        <v>0</v>
      </c>
      <c r="L16" s="56">
        <f>SUMIF($P$34:$P$58,"PM",$Q$34:$Q$58)</f>
        <v>0</v>
      </c>
      <c r="M16" s="56">
        <f>SUMIF($P$34:$P$58,"CO",$Q$34:$Q$58)</f>
        <v>0</v>
      </c>
      <c r="N16" s="56">
        <f>SUMIF($P$34:$P$58,"C",$Q$34:$Q$58)</f>
        <v>0</v>
      </c>
      <c r="O16" s="56">
        <f>SUMIF($P$34:$P$58,"E",$Q$34:$Q$58)</f>
        <v>0</v>
      </c>
      <c r="P16" s="56">
        <f>SUMIF($P$34:$P$58,"M",$Q$34:$Q$58)</f>
        <v>0</v>
      </c>
      <c r="Q16" s="158">
        <f>SUMIF($P$34:$P$58,"L",$Q$34:$Q$58)</f>
        <v>0</v>
      </c>
      <c r="R16" s="39"/>
      <c r="S16" s="317" t="s">
        <v>39</v>
      </c>
      <c r="T16" s="366" t="s">
        <v>40</v>
      </c>
      <c r="U16" s="159"/>
      <c r="V16" s="159"/>
      <c r="W16" s="159"/>
      <c r="X16" s="159"/>
      <c r="Y16" s="159"/>
      <c r="Z16" s="159"/>
      <c r="AA16" s="159"/>
      <c r="AB16" s="159"/>
      <c r="AC16" s="159"/>
      <c r="AD16" s="159"/>
      <c r="AE16" s="159"/>
      <c r="AF16" s="159"/>
      <c r="AG16" s="159"/>
      <c r="AH16" s="60"/>
      <c r="AI16" s="60"/>
      <c r="AJ16" s="60"/>
      <c r="AK16" s="60"/>
      <c r="AL16" s="373"/>
    </row>
    <row r="17" spans="2:38" ht="15.3" thickBot="1" x14ac:dyDescent="0.6">
      <c r="B17" s="252"/>
      <c r="C17" s="75" t="s">
        <v>33</v>
      </c>
      <c r="D17" s="76">
        <f>D13-D16</f>
        <v>0</v>
      </c>
      <c r="E17" s="52"/>
      <c r="F17" s="160">
        <f>F13-F16</f>
        <v>0</v>
      </c>
      <c r="G17" s="160">
        <f>G13-G16</f>
        <v>0</v>
      </c>
      <c r="H17" s="160">
        <f t="shared" ref="H17:O17" si="2">H13-H16</f>
        <v>0</v>
      </c>
      <c r="I17" s="160">
        <f t="shared" si="2"/>
        <v>0</v>
      </c>
      <c r="J17" s="160">
        <f t="shared" si="2"/>
        <v>0</v>
      </c>
      <c r="K17" s="52"/>
      <c r="L17" s="160">
        <f>L13-L16</f>
        <v>0</v>
      </c>
      <c r="M17" s="160">
        <f t="shared" si="2"/>
        <v>0</v>
      </c>
      <c r="N17" s="160">
        <f>N13-N16</f>
        <v>0</v>
      </c>
      <c r="O17" s="160">
        <f t="shared" si="2"/>
        <v>0</v>
      </c>
      <c r="P17" s="160">
        <f>P13-P16</f>
        <v>0</v>
      </c>
      <c r="Q17" s="161">
        <f>Q13-Q16</f>
        <v>0</v>
      </c>
      <c r="R17" s="39"/>
      <c r="S17" s="318"/>
      <c r="T17" s="369" t="s">
        <v>42</v>
      </c>
      <c r="U17" s="369"/>
      <c r="V17" s="369"/>
      <c r="W17" s="369"/>
      <c r="X17" s="369"/>
      <c r="Y17" s="369"/>
      <c r="Z17" s="369"/>
      <c r="AA17" s="369"/>
      <c r="AB17" s="369"/>
      <c r="AC17" s="369"/>
      <c r="AD17" s="369"/>
      <c r="AE17" s="369"/>
      <c r="AF17" s="369"/>
      <c r="AG17" s="372"/>
      <c r="AL17" s="374"/>
    </row>
    <row r="18" spans="2:38" ht="15.3" thickBot="1" x14ac:dyDescent="0.6">
      <c r="D18" s="55"/>
      <c r="F18" s="56"/>
      <c r="G18" s="56"/>
      <c r="H18" s="56"/>
      <c r="I18" s="56"/>
      <c r="J18" s="56"/>
      <c r="L18" s="56"/>
      <c r="M18" s="56"/>
      <c r="N18" s="56"/>
      <c r="O18" s="56"/>
      <c r="P18" s="56"/>
      <c r="Q18" s="56"/>
      <c r="R18" s="39"/>
      <c r="S18" s="319"/>
      <c r="T18" s="370" t="s">
        <v>99</v>
      </c>
      <c r="U18" s="370"/>
      <c r="V18" s="370"/>
      <c r="W18" s="370"/>
      <c r="X18" s="370"/>
      <c r="Y18" s="370"/>
      <c r="Z18" s="370"/>
      <c r="AA18" s="370"/>
      <c r="AB18" s="370"/>
      <c r="AC18" s="370"/>
      <c r="AD18" s="370"/>
      <c r="AE18" s="370"/>
      <c r="AF18" s="370"/>
      <c r="AG18" s="371"/>
      <c r="AH18" s="375"/>
      <c r="AI18" s="52"/>
      <c r="AJ18" s="52"/>
      <c r="AK18" s="52"/>
      <c r="AL18" s="376"/>
    </row>
    <row r="19" spans="2:38" ht="13.95" customHeight="1" x14ac:dyDescent="0.55000000000000004">
      <c r="B19" s="270" t="s">
        <v>100</v>
      </c>
      <c r="C19" s="77" t="s">
        <v>28</v>
      </c>
      <c r="D19" s="59">
        <f>SUM(F19:Q19)</f>
        <v>0</v>
      </c>
      <c r="E19" s="60"/>
      <c r="F19" s="61">
        <f>F21+F20</f>
        <v>0</v>
      </c>
      <c r="G19" s="61">
        <f>G21+G20</f>
        <v>0</v>
      </c>
      <c r="H19" s="61">
        <f>H21+H20</f>
        <v>0</v>
      </c>
      <c r="I19" s="61">
        <f>I21+I20</f>
        <v>0</v>
      </c>
      <c r="J19" s="61">
        <f>J21+J20</f>
        <v>0</v>
      </c>
      <c r="K19" s="61"/>
      <c r="L19" s="61">
        <f t="shared" ref="L19:Q19" si="3">L21+L20</f>
        <v>0</v>
      </c>
      <c r="M19" s="61">
        <f t="shared" si="3"/>
        <v>0</v>
      </c>
      <c r="N19" s="61">
        <f t="shared" si="3"/>
        <v>0</v>
      </c>
      <c r="O19" s="61">
        <f t="shared" si="3"/>
        <v>0</v>
      </c>
      <c r="P19" s="61">
        <f t="shared" si="3"/>
        <v>0</v>
      </c>
      <c r="Q19" s="62">
        <f t="shared" si="3"/>
        <v>0</v>
      </c>
      <c r="R19" s="39"/>
    </row>
    <row r="20" spans="2:38" x14ac:dyDescent="0.55000000000000004">
      <c r="B20" s="271"/>
      <c r="C20" s="78" t="s">
        <v>38</v>
      </c>
      <c r="D20" s="64">
        <f>SUM(F20:Q20)</f>
        <v>0</v>
      </c>
      <c r="E20" s="65"/>
      <c r="F20" s="66">
        <v>0</v>
      </c>
      <c r="G20" s="66">
        <v>0</v>
      </c>
      <c r="H20" s="66">
        <v>0</v>
      </c>
      <c r="I20" s="66">
        <v>0</v>
      </c>
      <c r="J20" s="66">
        <v>0</v>
      </c>
      <c r="K20" s="66"/>
      <c r="L20" s="66">
        <v>0</v>
      </c>
      <c r="M20" s="66">
        <v>0</v>
      </c>
      <c r="N20" s="66">
        <v>0</v>
      </c>
      <c r="O20" s="66">
        <v>0</v>
      </c>
      <c r="P20" s="66">
        <v>0</v>
      </c>
      <c r="Q20" s="67">
        <v>0</v>
      </c>
      <c r="R20" s="39"/>
    </row>
    <row r="21" spans="2:38" x14ac:dyDescent="0.55000000000000004">
      <c r="B21" s="271"/>
      <c r="C21" s="79" t="s">
        <v>41</v>
      </c>
      <c r="D21" s="69">
        <f>SUM(F21:Q21)</f>
        <v>0</v>
      </c>
      <c r="E21" s="70"/>
      <c r="F21" s="71">
        <v>0</v>
      </c>
      <c r="G21" s="71">
        <v>0</v>
      </c>
      <c r="H21" s="71">
        <v>0</v>
      </c>
      <c r="I21" s="71">
        <v>0</v>
      </c>
      <c r="J21" s="71">
        <v>0</v>
      </c>
      <c r="K21" s="71"/>
      <c r="L21" s="71">
        <v>0</v>
      </c>
      <c r="M21" s="71">
        <v>0</v>
      </c>
      <c r="N21" s="71">
        <v>0</v>
      </c>
      <c r="O21" s="71">
        <v>0</v>
      </c>
      <c r="P21" s="71">
        <v>0</v>
      </c>
      <c r="Q21" s="157">
        <v>0</v>
      </c>
      <c r="R21" s="39"/>
    </row>
    <row r="22" spans="2:38" x14ac:dyDescent="0.55000000000000004">
      <c r="B22" s="271"/>
      <c r="C22" s="80" t="s">
        <v>30</v>
      </c>
      <c r="D22" s="39">
        <f>SUM(F22:Q22)</f>
        <v>0</v>
      </c>
      <c r="F22" s="56">
        <f>SUMIF($V$34:$V$58,"A",$W$34:$W$58)</f>
        <v>0</v>
      </c>
      <c r="G22" s="56">
        <f>SUMIF($V$34:$V$58,"D",$W$34:$W$58)</f>
        <v>0</v>
      </c>
      <c r="H22" s="56">
        <f>SUMIF($V$34:$V$58,"P",$W$34:$W$58)</f>
        <v>0</v>
      </c>
      <c r="I22" s="56">
        <f>SUMIF($V$34:$V$58,"S",$W$34:$W$58)</f>
        <v>0</v>
      </c>
      <c r="J22" s="56">
        <f>SUMIF($V$34:$V$58,"CM",$W$34:$W$58)</f>
        <v>0</v>
      </c>
      <c r="L22" s="56">
        <f>SUMIF($V$34:$V$58,"PM",$W$34:$W$58)</f>
        <v>0</v>
      </c>
      <c r="M22" s="56">
        <f>SUMIF($V$34:$V$58,"CO",$W$34:$W$58)</f>
        <v>0</v>
      </c>
      <c r="N22" s="56">
        <f>SUMIF($V$34:$V$58,"C",$W$34:$W$58)</f>
        <v>0</v>
      </c>
      <c r="O22" s="56">
        <f>SUMIF($V$34:$V$58,"E",$W$34:$W$58)</f>
        <v>0</v>
      </c>
      <c r="P22" s="56">
        <f>SUMIF($V$34:$V$58,"M",$W$34:$W$58)</f>
        <v>0</v>
      </c>
      <c r="Q22" s="158">
        <f>SUMIF($V$34:$V$58,"L",$W$34:$W$58)</f>
        <v>0</v>
      </c>
      <c r="R22" s="39"/>
    </row>
    <row r="23" spans="2:38" ht="15.3" thickBot="1" x14ac:dyDescent="0.6">
      <c r="B23" s="272"/>
      <c r="C23" s="81" t="s">
        <v>33</v>
      </c>
      <c r="D23" s="76">
        <f>D19-D22</f>
        <v>0</v>
      </c>
      <c r="E23" s="52"/>
      <c r="F23" s="160">
        <f>F19-F22</f>
        <v>0</v>
      </c>
      <c r="G23" s="160">
        <f>G19-G22</f>
        <v>0</v>
      </c>
      <c r="H23" s="160">
        <f>H19-H22</f>
        <v>0</v>
      </c>
      <c r="I23" s="160">
        <f>I19-I22</f>
        <v>0</v>
      </c>
      <c r="J23" s="160">
        <f>J19-J22</f>
        <v>0</v>
      </c>
      <c r="K23" s="52"/>
      <c r="L23" s="160">
        <f t="shared" ref="L23:Q23" si="4">L19-L22</f>
        <v>0</v>
      </c>
      <c r="M23" s="160">
        <f t="shared" si="4"/>
        <v>0</v>
      </c>
      <c r="N23" s="160">
        <f t="shared" si="4"/>
        <v>0</v>
      </c>
      <c r="O23" s="160">
        <f t="shared" si="4"/>
        <v>0</v>
      </c>
      <c r="P23" s="160">
        <f t="shared" si="4"/>
        <v>0</v>
      </c>
      <c r="Q23" s="161">
        <f t="shared" si="4"/>
        <v>0</v>
      </c>
      <c r="R23" s="39"/>
    </row>
    <row r="24" spans="2:38" ht="15.3" thickBot="1" x14ac:dyDescent="0.6">
      <c r="D24" s="55"/>
      <c r="R24" s="39"/>
    </row>
    <row r="25" spans="2:38" x14ac:dyDescent="0.55000000000000004">
      <c r="B25" s="314" t="s">
        <v>101</v>
      </c>
      <c r="C25" s="162" t="s">
        <v>28</v>
      </c>
      <c r="D25" s="59">
        <f>SUM(F25:Q25)</f>
        <v>0</v>
      </c>
      <c r="E25" s="60"/>
      <c r="F25" s="61">
        <f>F27+F26</f>
        <v>0</v>
      </c>
      <c r="G25" s="61">
        <f>G27+G26</f>
        <v>0</v>
      </c>
      <c r="H25" s="61">
        <f>H27+H26</f>
        <v>0</v>
      </c>
      <c r="I25" s="61">
        <f>I27+I26</f>
        <v>0</v>
      </c>
      <c r="J25" s="61">
        <f>J27+J26</f>
        <v>0</v>
      </c>
      <c r="K25" s="61"/>
      <c r="L25" s="61">
        <f t="shared" ref="L25:Q25" si="5">L27+L26</f>
        <v>0</v>
      </c>
      <c r="M25" s="61">
        <f t="shared" si="5"/>
        <v>0</v>
      </c>
      <c r="N25" s="61">
        <f t="shared" si="5"/>
        <v>0</v>
      </c>
      <c r="O25" s="61">
        <f t="shared" si="5"/>
        <v>0</v>
      </c>
      <c r="P25" s="61">
        <f t="shared" si="5"/>
        <v>0</v>
      </c>
      <c r="Q25" s="62">
        <f t="shared" si="5"/>
        <v>0</v>
      </c>
      <c r="R25" s="39"/>
    </row>
    <row r="26" spans="2:38" x14ac:dyDescent="0.55000000000000004">
      <c r="B26" s="315"/>
      <c r="C26" s="163" t="s">
        <v>38</v>
      </c>
      <c r="D26" s="64">
        <f>SUM(F26:Q26)</f>
        <v>0</v>
      </c>
      <c r="E26" s="65"/>
      <c r="F26" s="66">
        <v>0</v>
      </c>
      <c r="G26" s="66">
        <v>0</v>
      </c>
      <c r="H26" s="66">
        <v>0</v>
      </c>
      <c r="I26" s="66">
        <v>0</v>
      </c>
      <c r="J26" s="66">
        <v>0</v>
      </c>
      <c r="K26" s="66"/>
      <c r="L26" s="66">
        <v>0</v>
      </c>
      <c r="M26" s="66">
        <v>0</v>
      </c>
      <c r="N26" s="66">
        <v>0</v>
      </c>
      <c r="O26" s="66">
        <v>0</v>
      </c>
      <c r="P26" s="66">
        <v>0</v>
      </c>
      <c r="Q26" s="67">
        <v>0</v>
      </c>
      <c r="R26" s="39"/>
    </row>
    <row r="27" spans="2:38" x14ac:dyDescent="0.55000000000000004">
      <c r="B27" s="315"/>
      <c r="C27" s="164" t="s">
        <v>41</v>
      </c>
      <c r="D27" s="69">
        <f>SUM(F27:Q27)</f>
        <v>0</v>
      </c>
      <c r="E27" s="70"/>
      <c r="F27" s="71">
        <v>0</v>
      </c>
      <c r="G27" s="71">
        <v>0</v>
      </c>
      <c r="H27" s="71">
        <v>0</v>
      </c>
      <c r="I27" s="71">
        <v>0</v>
      </c>
      <c r="J27" s="71">
        <v>0</v>
      </c>
      <c r="K27" s="71"/>
      <c r="L27" s="71">
        <v>0</v>
      </c>
      <c r="M27" s="71">
        <v>0</v>
      </c>
      <c r="N27" s="72">
        <v>0</v>
      </c>
      <c r="O27" s="71">
        <v>0</v>
      </c>
      <c r="P27" s="71">
        <v>0</v>
      </c>
      <c r="Q27" s="73">
        <v>0</v>
      </c>
      <c r="R27" s="39"/>
    </row>
    <row r="28" spans="2:38" x14ac:dyDescent="0.55000000000000004">
      <c r="B28" s="315"/>
      <c r="C28" s="165" t="s">
        <v>30</v>
      </c>
      <c r="D28" s="39">
        <f>SUM(F28:Q28)</f>
        <v>0</v>
      </c>
      <c r="F28" s="39">
        <f>SUMIF($AB$34:$AB$58,"AF",$AC$34:$AC$58)</f>
        <v>0</v>
      </c>
      <c r="G28" s="39">
        <f>SUMIF($AB$34:$AB$58,"DF",$AC$34:$AC$58)</f>
        <v>0</v>
      </c>
      <c r="H28" s="39">
        <f>SUMIF($AB$34:$AB$58,"PF",$AC$34:$AC$58)</f>
        <v>0</v>
      </c>
      <c r="I28" s="39">
        <f>SUMIF($AB$34:$AB$58,"SF",$AC$34:$AC$58)</f>
        <v>0</v>
      </c>
      <c r="J28" s="39">
        <f>SUMIF($AB$34:$AB$58,"CMF",$AC$34:$AC$58)</f>
        <v>0</v>
      </c>
      <c r="L28" s="39">
        <f>SUMIF($AB$34:$AB$58,"PMF",$AC$34:$AC$58)</f>
        <v>0</v>
      </c>
      <c r="M28" s="39">
        <f>SUMIF($AB$34:$AB$58,"COF",$AC$34:$AC$58)</f>
        <v>0</v>
      </c>
      <c r="N28" s="39">
        <f>SUMIF($AB$34:$AB$58,"CF",$AC$34:$AC$58)</f>
        <v>0</v>
      </c>
      <c r="O28" s="39">
        <f>SUMIF($AB$34:$AB$58,"EF",$AC$34:$AC$58)</f>
        <v>0</v>
      </c>
      <c r="P28" s="39">
        <f>SUMIF($AB$34:$AB$58,"MF",$AC$34:$AC$58)</f>
        <v>0</v>
      </c>
      <c r="Q28" s="48">
        <f>SUMIF($AB$34:$AB$58,"LF",$AC$34:$AC$58)</f>
        <v>0</v>
      </c>
      <c r="R28" s="39"/>
    </row>
    <row r="29" spans="2:38" ht="15.3" thickBot="1" x14ac:dyDescent="0.6">
      <c r="B29" s="316"/>
      <c r="C29" s="166" t="s">
        <v>33</v>
      </c>
      <c r="D29" s="76">
        <f>D25-D28</f>
        <v>0</v>
      </c>
      <c r="E29" s="52"/>
      <c r="F29" s="51">
        <f>F25-F28</f>
        <v>0</v>
      </c>
      <c r="G29" s="51">
        <f>G25-G28</f>
        <v>0</v>
      </c>
      <c r="H29" s="51">
        <f>H25-H28</f>
        <v>0</v>
      </c>
      <c r="I29" s="51">
        <f>I25-I28</f>
        <v>0</v>
      </c>
      <c r="J29" s="51">
        <f>J25-J28</f>
        <v>0</v>
      </c>
      <c r="K29" s="52"/>
      <c r="L29" s="51">
        <f t="shared" ref="L29:Q29" si="6">L25-L28</f>
        <v>0</v>
      </c>
      <c r="M29" s="51">
        <f t="shared" si="6"/>
        <v>0</v>
      </c>
      <c r="N29" s="51">
        <f t="shared" si="6"/>
        <v>0</v>
      </c>
      <c r="O29" s="51">
        <f t="shared" si="6"/>
        <v>0</v>
      </c>
      <c r="P29" s="51">
        <f t="shared" si="6"/>
        <v>0</v>
      </c>
      <c r="Q29" s="53">
        <f t="shared" si="6"/>
        <v>0</v>
      </c>
      <c r="R29" s="39"/>
    </row>
    <row r="30" spans="2:38" x14ac:dyDescent="0.55000000000000004">
      <c r="D30" s="55"/>
      <c r="R30" s="39"/>
    </row>
    <row r="31" spans="2:38" ht="15.3" thickBot="1" x14ac:dyDescent="0.6">
      <c r="D31" s="55"/>
      <c r="R31" s="39"/>
    </row>
    <row r="32" spans="2:38" x14ac:dyDescent="0.55000000000000004">
      <c r="B32" s="273" t="s">
        <v>44</v>
      </c>
      <c r="C32" s="274"/>
      <c r="D32" s="275"/>
      <c r="F32" s="276" t="s">
        <v>45</v>
      </c>
      <c r="G32" s="277"/>
      <c r="H32" s="277"/>
      <c r="I32" s="277"/>
      <c r="J32" s="278"/>
      <c r="K32" s="15"/>
      <c r="L32" s="15"/>
      <c r="M32" s="279" t="s">
        <v>102</v>
      </c>
      <c r="N32" s="280"/>
      <c r="O32" s="280"/>
      <c r="P32" s="280"/>
      <c r="Q32" s="281"/>
      <c r="R32" s="39"/>
      <c r="S32" s="282" t="s">
        <v>47</v>
      </c>
      <c r="T32" s="283"/>
      <c r="U32" s="283"/>
      <c r="V32" s="283"/>
      <c r="W32" s="284"/>
      <c r="Y32" s="309" t="s">
        <v>103</v>
      </c>
      <c r="Z32" s="310"/>
      <c r="AA32" s="310"/>
      <c r="AB32" s="310"/>
      <c r="AC32" s="311"/>
    </row>
    <row r="33" spans="2:29" ht="14.4" customHeight="1" x14ac:dyDescent="0.55000000000000004">
      <c r="B33" s="82" t="s">
        <v>48</v>
      </c>
      <c r="C33" s="83" t="s">
        <v>49</v>
      </c>
      <c r="D33" s="84" t="s">
        <v>50</v>
      </c>
      <c r="E33" s="15"/>
      <c r="F33" s="85" t="s">
        <v>51</v>
      </c>
      <c r="G33" s="241" t="s">
        <v>52</v>
      </c>
      <c r="H33" s="242"/>
      <c r="I33" s="86" t="s">
        <v>53</v>
      </c>
      <c r="J33" s="87" t="s">
        <v>50</v>
      </c>
      <c r="K33" s="15"/>
      <c r="L33" s="15"/>
      <c r="M33" s="88" t="s">
        <v>51</v>
      </c>
      <c r="N33" s="243" t="s">
        <v>52</v>
      </c>
      <c r="O33" s="244"/>
      <c r="P33" s="89" t="s">
        <v>53</v>
      </c>
      <c r="Q33" s="90" t="s">
        <v>50</v>
      </c>
      <c r="R33" s="39"/>
      <c r="S33" s="91" t="s">
        <v>51</v>
      </c>
      <c r="T33" s="92" t="s">
        <v>52</v>
      </c>
      <c r="U33" s="93"/>
      <c r="V33" s="94" t="s">
        <v>53</v>
      </c>
      <c r="W33" s="95" t="s">
        <v>50</v>
      </c>
      <c r="Y33" s="167" t="s">
        <v>51</v>
      </c>
      <c r="Z33" s="312" t="s">
        <v>52</v>
      </c>
      <c r="AA33" s="313"/>
      <c r="AB33" s="170" t="s">
        <v>53</v>
      </c>
      <c r="AC33" s="171" t="s">
        <v>50</v>
      </c>
    </row>
    <row r="34" spans="2:29" x14ac:dyDescent="0.55000000000000004">
      <c r="B34" s="96"/>
      <c r="C34" s="97"/>
      <c r="D34" s="98"/>
      <c r="E34" s="39"/>
      <c r="F34" s="99"/>
      <c r="G34" s="239"/>
      <c r="H34" s="239"/>
      <c r="I34" s="100" t="str">
        <f>IFERROR(VLOOKUP(G34,[1]VLookup!$I$7:$J$17,2,FALSE),"")</f>
        <v/>
      </c>
      <c r="J34" s="98"/>
      <c r="K34" s="56"/>
      <c r="L34" s="56"/>
      <c r="M34" s="99"/>
      <c r="N34" s="239"/>
      <c r="O34" s="239"/>
      <c r="P34" s="100" t="str">
        <f>IFERROR(VLOOKUP(N34,[1]VLookup!$I$7:$J$17,2,FALSE),"")</f>
        <v/>
      </c>
      <c r="Q34" s="98"/>
      <c r="R34" s="39"/>
      <c r="S34" s="99"/>
      <c r="T34" s="239"/>
      <c r="U34" s="239"/>
      <c r="V34" s="100" t="str">
        <f>IFERROR(VLOOKUP(T34,[1]VLookup!$I$7:$J$17,2,FALSE),"")</f>
        <v/>
      </c>
      <c r="W34" s="98"/>
      <c r="Y34" s="99"/>
      <c r="Z34" s="239"/>
      <c r="AA34" s="239"/>
      <c r="AB34" s="100" t="str">
        <f>IFERROR(VLOOKUP(Z34,[1]VLookup!$I$22:$J$33,2,FALSE),"")</f>
        <v/>
      </c>
      <c r="AC34" s="98"/>
    </row>
    <row r="35" spans="2:29" ht="16.2" customHeight="1" x14ac:dyDescent="0.55000000000000004">
      <c r="B35" s="96"/>
      <c r="C35" s="97"/>
      <c r="D35" s="98"/>
      <c r="E35" s="39"/>
      <c r="F35" s="99"/>
      <c r="G35" s="239"/>
      <c r="H35" s="239"/>
      <c r="I35" s="100" t="str">
        <f>IFERROR(VLOOKUP(G35,[1]VLookup!$I$7:$J$17,2,FALSE),"")</f>
        <v/>
      </c>
      <c r="J35" s="101"/>
      <c r="K35" s="56"/>
      <c r="L35" s="56"/>
      <c r="M35" s="99"/>
      <c r="N35" s="239"/>
      <c r="O35" s="239"/>
      <c r="P35" s="100" t="str">
        <f>IFERROR(VLOOKUP(N35,[1]VLookup!$I$7:$J$17,2,FALSE),"")</f>
        <v/>
      </c>
      <c r="Q35" s="101"/>
      <c r="R35" s="39"/>
      <c r="S35" s="99"/>
      <c r="T35" s="239"/>
      <c r="U35" s="239"/>
      <c r="V35" s="100" t="str">
        <f>IFERROR(VLOOKUP(T35,[1]VLookup!$I$7:$J$17,2,FALSE),"")</f>
        <v/>
      </c>
      <c r="W35" s="98"/>
      <c r="Y35" s="99"/>
      <c r="Z35" s="239"/>
      <c r="AA35" s="239"/>
      <c r="AB35" s="100" t="str">
        <f>IFERROR(VLOOKUP(Z35,[1]VLookup!$I$22:$J$33,2,FALSE),"")</f>
        <v/>
      </c>
      <c r="AC35" s="98"/>
    </row>
    <row r="36" spans="2:29" x14ac:dyDescent="0.55000000000000004">
      <c r="B36" s="96"/>
      <c r="C36" s="102"/>
      <c r="D36" s="98"/>
      <c r="E36" s="39"/>
      <c r="F36" s="103"/>
      <c r="G36" s="239"/>
      <c r="H36" s="239"/>
      <c r="I36" s="100" t="str">
        <f>IFERROR(VLOOKUP(G36,[1]VLookup!$I$7:$J$17,2,FALSE),"")</f>
        <v/>
      </c>
      <c r="J36" s="98"/>
      <c r="K36" s="56"/>
      <c r="L36" s="56"/>
      <c r="M36" s="103"/>
      <c r="N36" s="239"/>
      <c r="O36" s="239"/>
      <c r="P36" s="100" t="str">
        <f>IFERROR(VLOOKUP(N36,[1]VLookup!$I$7:$J$17,2,FALSE),"")</f>
        <v/>
      </c>
      <c r="Q36" s="98"/>
      <c r="R36" s="39"/>
      <c r="S36" s="103"/>
      <c r="T36" s="239"/>
      <c r="U36" s="239"/>
      <c r="V36" s="100" t="str">
        <f>IFERROR(VLOOKUP(T36,[1]VLookup!$I$7:$J$17,2,FALSE),"")</f>
        <v/>
      </c>
      <c r="W36" s="98"/>
      <c r="Y36" s="103"/>
      <c r="Z36" s="239"/>
      <c r="AA36" s="239"/>
      <c r="AB36" s="100" t="str">
        <f>IFERROR(VLOOKUP(Z36,[1]VLookup!$I$22:$J$33,2,FALSE),"")</f>
        <v/>
      </c>
      <c r="AC36" s="98"/>
    </row>
    <row r="37" spans="2:29" x14ac:dyDescent="0.55000000000000004">
      <c r="B37" s="96"/>
      <c r="C37" s="102"/>
      <c r="D37" s="98"/>
      <c r="E37" s="39"/>
      <c r="F37" s="103"/>
      <c r="G37" s="239"/>
      <c r="H37" s="239"/>
      <c r="I37" s="100" t="str">
        <f>IFERROR(VLOOKUP(G37,[1]VLookup!$I$7:$J$17,2,FALSE),"")</f>
        <v/>
      </c>
      <c r="J37" s="98"/>
      <c r="K37" s="56"/>
      <c r="L37" s="56"/>
      <c r="M37" s="103"/>
      <c r="N37" s="239"/>
      <c r="O37" s="239"/>
      <c r="P37" s="100" t="str">
        <f>IFERROR(VLOOKUP(N37,[1]VLookup!$I$7:$J$17,2,FALSE),"")</f>
        <v/>
      </c>
      <c r="Q37" s="98"/>
      <c r="R37" s="39"/>
      <c r="S37" s="103"/>
      <c r="T37" s="239"/>
      <c r="U37" s="239"/>
      <c r="V37" s="100" t="str">
        <f>IFERROR(VLOOKUP(T37,[1]VLookup!$I$7:$J$17,2,FALSE),"")</f>
        <v/>
      </c>
      <c r="W37" s="98"/>
      <c r="Y37" s="103"/>
      <c r="Z37" s="239"/>
      <c r="AA37" s="239"/>
      <c r="AB37" s="100" t="str">
        <f>IFERROR(VLOOKUP(Z37,[1]VLookup!$I$22:$J$33,2,FALSE),"")</f>
        <v/>
      </c>
      <c r="AC37" s="98"/>
    </row>
    <row r="38" spans="2:29" x14ac:dyDescent="0.55000000000000004">
      <c r="B38" s="96"/>
      <c r="C38" s="102"/>
      <c r="D38" s="98"/>
      <c r="E38" s="39"/>
      <c r="F38" s="103"/>
      <c r="G38" s="239"/>
      <c r="H38" s="239"/>
      <c r="I38" s="100" t="str">
        <f>IFERROR(VLOOKUP(G38,[1]VLookup!$I$7:$J$17,2,FALSE),"")</f>
        <v/>
      </c>
      <c r="J38" s="98"/>
      <c r="K38" s="56"/>
      <c r="L38" s="56"/>
      <c r="M38" s="103"/>
      <c r="N38" s="239"/>
      <c r="O38" s="239"/>
      <c r="P38" s="100" t="str">
        <f>IFERROR(VLOOKUP(N38,[1]VLookup!$I$7:$J$17,2,FALSE),"")</f>
        <v/>
      </c>
      <c r="Q38" s="98"/>
      <c r="R38" s="39"/>
      <c r="S38" s="103"/>
      <c r="T38" s="239"/>
      <c r="U38" s="239"/>
      <c r="V38" s="100" t="str">
        <f>IFERROR(VLOOKUP(T38,[1]VLookup!$I$7:$J$17,2,FALSE),"")</f>
        <v/>
      </c>
      <c r="W38" s="98"/>
      <c r="Y38" s="103"/>
      <c r="Z38" s="239"/>
      <c r="AA38" s="239"/>
      <c r="AB38" s="100" t="str">
        <f>IFERROR(VLOOKUP(Z38,[1]VLookup!$I$22:$J$33,2,FALSE),"")</f>
        <v/>
      </c>
      <c r="AC38" s="98"/>
    </row>
    <row r="39" spans="2:29" x14ac:dyDescent="0.55000000000000004">
      <c r="B39" s="96"/>
      <c r="C39" s="102"/>
      <c r="D39" s="98"/>
      <c r="E39" s="39"/>
      <c r="F39" s="103"/>
      <c r="G39" s="239"/>
      <c r="H39" s="239"/>
      <c r="I39" s="100" t="str">
        <f>IFERROR(VLOOKUP(G39,[1]VLookup!$I$7:$J$17,2,FALSE),"")</f>
        <v/>
      </c>
      <c r="J39" s="98"/>
      <c r="K39" s="56"/>
      <c r="L39" s="56"/>
      <c r="M39" s="103"/>
      <c r="N39" s="239"/>
      <c r="O39" s="239"/>
      <c r="P39" s="100" t="str">
        <f>IFERROR(VLOOKUP(N39,[1]VLookup!$I$7:$J$17,2,FALSE),"")</f>
        <v/>
      </c>
      <c r="Q39" s="98"/>
      <c r="R39" s="39"/>
      <c r="S39" s="103"/>
      <c r="T39" s="239"/>
      <c r="U39" s="239"/>
      <c r="V39" s="100" t="str">
        <f>IFERROR(VLOOKUP(T39,[1]VLookup!$I$7:$J$17,2,FALSE),"")</f>
        <v/>
      </c>
      <c r="W39" s="98"/>
      <c r="Y39" s="103"/>
      <c r="Z39" s="239"/>
      <c r="AA39" s="239"/>
      <c r="AB39" s="100" t="str">
        <f>IFERROR(VLOOKUP(Z39,[1]VLookup!$I$22:$J$33,2,FALSE),"")</f>
        <v/>
      </c>
      <c r="AC39" s="98"/>
    </row>
    <row r="40" spans="2:29" x14ac:dyDescent="0.55000000000000004">
      <c r="B40" s="96"/>
      <c r="C40" s="102"/>
      <c r="D40" s="98"/>
      <c r="E40" s="39"/>
      <c r="F40" s="103"/>
      <c r="G40" s="239"/>
      <c r="H40" s="239"/>
      <c r="I40" s="100" t="str">
        <f>IFERROR(VLOOKUP(G40,[1]VLookup!$I$7:$J$17,2,FALSE),"")</f>
        <v/>
      </c>
      <c r="J40" s="98"/>
      <c r="K40" s="56"/>
      <c r="L40" s="56"/>
      <c r="M40" s="103"/>
      <c r="N40" s="239"/>
      <c r="O40" s="239"/>
      <c r="P40" s="100" t="str">
        <f>IFERROR(VLOOKUP(N40,[1]VLookup!$I$7:$J$17,2,FALSE),"")</f>
        <v/>
      </c>
      <c r="Q40" s="98"/>
      <c r="R40" s="39"/>
      <c r="S40" s="103"/>
      <c r="T40" s="239"/>
      <c r="U40" s="239"/>
      <c r="V40" s="100" t="str">
        <f>IFERROR(VLOOKUP(T40,[1]VLookup!$I$7:$J$17,2,FALSE),"")</f>
        <v/>
      </c>
      <c r="W40" s="98"/>
      <c r="Y40" s="103"/>
      <c r="Z40" s="239"/>
      <c r="AA40" s="239"/>
      <c r="AB40" s="100" t="str">
        <f>IFERROR(VLOOKUP(Z40,[1]VLookup!$I$22:$J$33,2,FALSE),"")</f>
        <v/>
      </c>
      <c r="AC40" s="98"/>
    </row>
    <row r="41" spans="2:29" x14ac:dyDescent="0.55000000000000004">
      <c r="B41" s="96"/>
      <c r="C41" s="102"/>
      <c r="D41" s="98"/>
      <c r="E41" s="39"/>
      <c r="F41" s="103"/>
      <c r="G41" s="239"/>
      <c r="H41" s="239"/>
      <c r="I41" s="100" t="str">
        <f>IFERROR(VLOOKUP(G41,[1]VLookup!$I$7:$J$17,2,FALSE),"")</f>
        <v/>
      </c>
      <c r="J41" s="98"/>
      <c r="K41" s="56"/>
      <c r="L41" s="56"/>
      <c r="M41" s="103"/>
      <c r="N41" s="239"/>
      <c r="O41" s="239"/>
      <c r="P41" s="100" t="str">
        <f>IFERROR(VLOOKUP(N41,[1]VLookup!$I$7:$J$17,2,FALSE),"")</f>
        <v/>
      </c>
      <c r="Q41" s="98"/>
      <c r="R41" s="39"/>
      <c r="S41" s="103"/>
      <c r="T41" s="239"/>
      <c r="U41" s="239"/>
      <c r="V41" s="100" t="str">
        <f>IFERROR(VLOOKUP(T41,[1]VLookup!$I$7:$J$17,2,FALSE),"")</f>
        <v/>
      </c>
      <c r="W41" s="98"/>
      <c r="Y41" s="103"/>
      <c r="Z41" s="239"/>
      <c r="AA41" s="239"/>
      <c r="AB41" s="100" t="str">
        <f>IFERROR(VLOOKUP(Z41,[1]VLookup!$I$22:$J$33,2,FALSE),"")</f>
        <v/>
      </c>
      <c r="AC41" s="98"/>
    </row>
    <row r="42" spans="2:29" x14ac:dyDescent="0.55000000000000004">
      <c r="B42" s="96"/>
      <c r="C42" s="102"/>
      <c r="D42" s="98"/>
      <c r="E42" s="39"/>
      <c r="F42" s="103"/>
      <c r="G42" s="239"/>
      <c r="H42" s="239"/>
      <c r="I42" s="100" t="str">
        <f>IFERROR(VLOOKUP(G42,[1]VLookup!$I$7:$J$17,2,FALSE),"")</f>
        <v/>
      </c>
      <c r="J42" s="98"/>
      <c r="K42" s="56"/>
      <c r="L42" s="56"/>
      <c r="M42" s="103"/>
      <c r="N42" s="239"/>
      <c r="O42" s="239"/>
      <c r="P42" s="100" t="str">
        <f>IFERROR(VLOOKUP(N42,[1]VLookup!$I$7:$J$17,2,FALSE),"")</f>
        <v/>
      </c>
      <c r="Q42" s="98"/>
      <c r="R42" s="39"/>
      <c r="S42" s="103"/>
      <c r="T42" s="239"/>
      <c r="U42" s="239"/>
      <c r="V42" s="100" t="str">
        <f>IFERROR(VLOOKUP(T42,[1]VLookup!$I$7:$J$17,2,FALSE),"")</f>
        <v/>
      </c>
      <c r="W42" s="98"/>
      <c r="Y42" s="103"/>
      <c r="Z42" s="239"/>
      <c r="AA42" s="239"/>
      <c r="AB42" s="100" t="str">
        <f>IFERROR(VLOOKUP(Z42,[1]VLookup!$I$22:$J$33,2,FALSE),"")</f>
        <v/>
      </c>
      <c r="AC42" s="98"/>
    </row>
    <row r="43" spans="2:29" x14ac:dyDescent="0.55000000000000004">
      <c r="B43" s="96"/>
      <c r="C43" s="102"/>
      <c r="D43" s="98"/>
      <c r="E43" s="39"/>
      <c r="F43" s="103"/>
      <c r="G43" s="239"/>
      <c r="H43" s="239"/>
      <c r="I43" s="100" t="str">
        <f>IFERROR(VLOOKUP(G43,[1]VLookup!$I$7:$J$17,2,FALSE),"")</f>
        <v/>
      </c>
      <c r="J43" s="98"/>
      <c r="K43" s="56"/>
      <c r="L43" s="56"/>
      <c r="M43" s="103"/>
      <c r="N43" s="239"/>
      <c r="O43" s="239"/>
      <c r="P43" s="100" t="str">
        <f>IFERROR(VLOOKUP(N43,[1]VLookup!$I$7:$J$17,2,FALSE),"")</f>
        <v/>
      </c>
      <c r="Q43" s="98"/>
      <c r="R43" s="39"/>
      <c r="S43" s="103"/>
      <c r="T43" s="239"/>
      <c r="U43" s="239"/>
      <c r="V43" s="100" t="str">
        <f>IFERROR(VLOOKUP(T43,[1]VLookup!$I$7:$J$17,2,FALSE),"")</f>
        <v/>
      </c>
      <c r="W43" s="98"/>
      <c r="Y43" s="103"/>
      <c r="Z43" s="239"/>
      <c r="AA43" s="239"/>
      <c r="AB43" s="100" t="str">
        <f>IFERROR(VLOOKUP(Z43,[1]VLookup!$I$22:$J$33,2,FALSE),"")</f>
        <v/>
      </c>
      <c r="AC43" s="98"/>
    </row>
    <row r="44" spans="2:29" x14ac:dyDescent="0.55000000000000004">
      <c r="B44" s="96"/>
      <c r="C44" s="102"/>
      <c r="D44" s="98"/>
      <c r="E44" s="39"/>
      <c r="F44" s="103"/>
      <c r="G44" s="239"/>
      <c r="H44" s="239"/>
      <c r="I44" s="100" t="str">
        <f>IFERROR(VLOOKUP(G44,[1]VLookup!$I$7:$J$17,2,FALSE),"")</f>
        <v/>
      </c>
      <c r="J44" s="98"/>
      <c r="K44" s="56"/>
      <c r="L44" s="56"/>
      <c r="M44" s="103"/>
      <c r="N44" s="239"/>
      <c r="O44" s="239"/>
      <c r="P44" s="100" t="str">
        <f>IFERROR(VLOOKUP(N44,[1]VLookup!$I$7:$J$17,2,FALSE),"")</f>
        <v/>
      </c>
      <c r="Q44" s="98"/>
      <c r="R44" s="39"/>
      <c r="S44" s="103"/>
      <c r="T44" s="239"/>
      <c r="U44" s="239"/>
      <c r="V44" s="100" t="str">
        <f>IFERROR(VLOOKUP(T44,[1]VLookup!$I$7:$J$17,2,FALSE),"")</f>
        <v/>
      </c>
      <c r="W44" s="98"/>
      <c r="Y44" s="103"/>
      <c r="Z44" s="239"/>
      <c r="AA44" s="239"/>
      <c r="AB44" s="100" t="str">
        <f>IFERROR(VLOOKUP(Z44,[1]VLookup!$I$22:$J$33,2,FALSE),"")</f>
        <v/>
      </c>
      <c r="AC44" s="98"/>
    </row>
    <row r="45" spans="2:29" x14ac:dyDescent="0.55000000000000004">
      <c r="B45" s="96"/>
      <c r="C45" s="102"/>
      <c r="D45" s="98"/>
      <c r="E45" s="39"/>
      <c r="F45" s="103"/>
      <c r="G45" s="239"/>
      <c r="H45" s="239"/>
      <c r="I45" s="100" t="str">
        <f>IFERROR(VLOOKUP(G45,[1]VLookup!$I$7:$J$17,2,FALSE),"")</f>
        <v/>
      </c>
      <c r="J45" s="98"/>
      <c r="K45" s="56"/>
      <c r="L45" s="56"/>
      <c r="M45" s="103"/>
      <c r="N45" s="239"/>
      <c r="O45" s="239"/>
      <c r="P45" s="100" t="str">
        <f>IFERROR(VLOOKUP(N45,[1]VLookup!$I$7:$J$17,2,FALSE),"")</f>
        <v/>
      </c>
      <c r="Q45" s="98"/>
      <c r="R45" s="39"/>
      <c r="S45" s="103"/>
      <c r="T45" s="239"/>
      <c r="U45" s="239"/>
      <c r="V45" s="100" t="str">
        <f>IFERROR(VLOOKUP(T45,[1]VLookup!$I$7:$J$17,2,FALSE),"")</f>
        <v/>
      </c>
      <c r="W45" s="98"/>
      <c r="Y45" s="103"/>
      <c r="Z45" s="239"/>
      <c r="AA45" s="239"/>
      <c r="AB45" s="100" t="str">
        <f>IFERROR(VLOOKUP(Z45,[1]VLookup!$I$22:$J$33,2,FALSE),"")</f>
        <v/>
      </c>
      <c r="AC45" s="98"/>
    </row>
    <row r="46" spans="2:29" x14ac:dyDescent="0.55000000000000004">
      <c r="B46" s="96"/>
      <c r="C46" s="102"/>
      <c r="D46" s="98"/>
      <c r="E46" s="39"/>
      <c r="F46" s="103"/>
      <c r="G46" s="239"/>
      <c r="H46" s="239"/>
      <c r="I46" s="100" t="str">
        <f>IFERROR(VLOOKUP(G46,[1]VLookup!$I$7:$J$17,2,FALSE),"")</f>
        <v/>
      </c>
      <c r="J46" s="98"/>
      <c r="K46" s="56"/>
      <c r="L46" s="56"/>
      <c r="M46" s="103"/>
      <c r="N46" s="239"/>
      <c r="O46" s="239"/>
      <c r="P46" s="100" t="str">
        <f>IFERROR(VLOOKUP(N46,[1]VLookup!$I$7:$J$17,2,FALSE),"")</f>
        <v/>
      </c>
      <c r="Q46" s="98"/>
      <c r="R46" s="39"/>
      <c r="S46" s="103"/>
      <c r="T46" s="239"/>
      <c r="U46" s="239"/>
      <c r="V46" s="100" t="str">
        <f>IFERROR(VLOOKUP(T46,[1]VLookup!$I$7:$J$17,2,FALSE),"")</f>
        <v/>
      </c>
      <c r="W46" s="98"/>
      <c r="Y46" s="103"/>
      <c r="Z46" s="239"/>
      <c r="AA46" s="239"/>
      <c r="AB46" s="100" t="str">
        <f>IFERROR(VLOOKUP(Z46,[1]VLookup!$I$22:$J$33,2,FALSE),"")</f>
        <v/>
      </c>
      <c r="AC46" s="98"/>
    </row>
    <row r="47" spans="2:29" x14ac:dyDescent="0.55000000000000004">
      <c r="B47" s="96"/>
      <c r="C47" s="102"/>
      <c r="D47" s="98"/>
      <c r="E47" s="39"/>
      <c r="F47" s="103"/>
      <c r="G47" s="239"/>
      <c r="H47" s="239"/>
      <c r="I47" s="100" t="str">
        <f>IFERROR(VLOOKUP(G47,[1]VLookup!$I$7:$J$17,2,FALSE),"")</f>
        <v/>
      </c>
      <c r="J47" s="98"/>
      <c r="K47" s="56"/>
      <c r="L47" s="56"/>
      <c r="M47" s="103"/>
      <c r="N47" s="239"/>
      <c r="O47" s="239"/>
      <c r="P47" s="100" t="str">
        <f>IFERROR(VLOOKUP(N47,[1]VLookup!$I$7:$J$17,2,FALSE),"")</f>
        <v/>
      </c>
      <c r="Q47" s="98"/>
      <c r="R47" s="39"/>
      <c r="S47" s="103"/>
      <c r="T47" s="239"/>
      <c r="U47" s="239"/>
      <c r="V47" s="100" t="str">
        <f>IFERROR(VLOOKUP(T47,[1]VLookup!$I$7:$J$17,2,FALSE),"")</f>
        <v/>
      </c>
      <c r="W47" s="98"/>
      <c r="Y47" s="103"/>
      <c r="Z47" s="239"/>
      <c r="AA47" s="239"/>
      <c r="AB47" s="100" t="str">
        <f>IFERROR(VLOOKUP(Z47,[1]VLookup!$I$22:$J$33,2,FALSE),"")</f>
        <v/>
      </c>
      <c r="AC47" s="98"/>
    </row>
    <row r="48" spans="2:29" x14ac:dyDescent="0.55000000000000004">
      <c r="B48" s="96"/>
      <c r="C48" s="102"/>
      <c r="D48" s="98"/>
      <c r="E48" s="39"/>
      <c r="F48" s="103"/>
      <c r="G48" s="239"/>
      <c r="H48" s="239"/>
      <c r="I48" s="100" t="str">
        <f>IFERROR(VLOOKUP(G48,[1]VLookup!$I$7:$J$17,2,FALSE),"")</f>
        <v/>
      </c>
      <c r="J48" s="98"/>
      <c r="K48" s="56"/>
      <c r="L48" s="56"/>
      <c r="M48" s="103"/>
      <c r="N48" s="239"/>
      <c r="O48" s="239"/>
      <c r="P48" s="100" t="str">
        <f>IFERROR(VLOOKUP(N48,[1]VLookup!$I$7:$J$17,2,FALSE),"")</f>
        <v/>
      </c>
      <c r="Q48" s="98"/>
      <c r="R48" s="39"/>
      <c r="S48" s="103"/>
      <c r="T48" s="239"/>
      <c r="U48" s="239"/>
      <c r="V48" s="100" t="str">
        <f>IFERROR(VLOOKUP(T48,[1]VLookup!$I$7:$J$17,2,FALSE),"")</f>
        <v/>
      </c>
      <c r="W48" s="98"/>
      <c r="Y48" s="103"/>
      <c r="Z48" s="239"/>
      <c r="AA48" s="239"/>
      <c r="AB48" s="100" t="str">
        <f>IFERROR(VLOOKUP(Z48,[1]VLookup!$I$22:$J$33,2,FALSE),"")</f>
        <v/>
      </c>
      <c r="AC48" s="98"/>
    </row>
    <row r="49" spans="2:29" x14ac:dyDescent="0.55000000000000004">
      <c r="B49" s="96"/>
      <c r="C49" s="102"/>
      <c r="D49" s="98"/>
      <c r="E49" s="39"/>
      <c r="F49" s="103"/>
      <c r="G49" s="239"/>
      <c r="H49" s="239"/>
      <c r="I49" s="100" t="str">
        <f>IFERROR(VLOOKUP(G49,[1]VLookup!$I$7:$J$17,2,FALSE),"")</f>
        <v/>
      </c>
      <c r="J49" s="98"/>
      <c r="K49" s="56"/>
      <c r="L49" s="56"/>
      <c r="M49" s="103"/>
      <c r="N49" s="239"/>
      <c r="O49" s="239"/>
      <c r="P49" s="100" t="str">
        <f>IFERROR(VLOOKUP(N49,[1]VLookup!$I$7:$J$17,2,FALSE),"")</f>
        <v/>
      </c>
      <c r="Q49" s="98"/>
      <c r="R49" s="39"/>
      <c r="S49" s="103"/>
      <c r="T49" s="239"/>
      <c r="U49" s="239"/>
      <c r="V49" s="100" t="str">
        <f>IFERROR(VLOOKUP(T49,[1]VLookup!$I$7:$J$17,2,FALSE),"")</f>
        <v/>
      </c>
      <c r="W49" s="98"/>
      <c r="Y49" s="103"/>
      <c r="Z49" s="239"/>
      <c r="AA49" s="239"/>
      <c r="AB49" s="100" t="str">
        <f>IFERROR(VLOOKUP(Z49,[1]VLookup!$I$22:$J$33,2,FALSE),"")</f>
        <v/>
      </c>
      <c r="AC49" s="98"/>
    </row>
    <row r="50" spans="2:29" x14ac:dyDescent="0.55000000000000004">
      <c r="B50" s="96"/>
      <c r="C50" s="102"/>
      <c r="D50" s="98"/>
      <c r="E50" s="39"/>
      <c r="F50" s="103"/>
      <c r="G50" s="239"/>
      <c r="H50" s="239"/>
      <c r="I50" s="100" t="str">
        <f>IFERROR(VLOOKUP(G50,[1]VLookup!$I$7:$J$17,2,FALSE),"")</f>
        <v/>
      </c>
      <c r="J50" s="98"/>
      <c r="K50" s="56"/>
      <c r="L50" s="56"/>
      <c r="M50" s="103"/>
      <c r="N50" s="239"/>
      <c r="O50" s="239"/>
      <c r="P50" s="100" t="str">
        <f>IFERROR(VLOOKUP(N50,[1]VLookup!$I$7:$J$17,2,FALSE),"")</f>
        <v/>
      </c>
      <c r="Q50" s="98"/>
      <c r="R50" s="39"/>
      <c r="S50" s="103"/>
      <c r="T50" s="239"/>
      <c r="U50" s="239"/>
      <c r="V50" s="100" t="str">
        <f>IFERROR(VLOOKUP(T50,[1]VLookup!$I$7:$J$17,2,FALSE),"")</f>
        <v/>
      </c>
      <c r="W50" s="98"/>
      <c r="Y50" s="103"/>
      <c r="Z50" s="239"/>
      <c r="AA50" s="239"/>
      <c r="AB50" s="100" t="str">
        <f>IFERROR(VLOOKUP(Z50,[1]VLookup!$I$22:$J$33,2,FALSE),"")</f>
        <v/>
      </c>
      <c r="AC50" s="98"/>
    </row>
    <row r="51" spans="2:29" x14ac:dyDescent="0.55000000000000004">
      <c r="B51" s="96"/>
      <c r="C51" s="102"/>
      <c r="D51" s="98"/>
      <c r="E51" s="39"/>
      <c r="F51" s="103"/>
      <c r="G51" s="239"/>
      <c r="H51" s="239"/>
      <c r="I51" s="100" t="str">
        <f>IFERROR(VLOOKUP(G51,[1]VLookup!$I$7:$J$17,2,FALSE),"")</f>
        <v/>
      </c>
      <c r="J51" s="98"/>
      <c r="K51" s="56"/>
      <c r="L51" s="56"/>
      <c r="M51" s="103"/>
      <c r="N51" s="239"/>
      <c r="O51" s="239"/>
      <c r="P51" s="100" t="str">
        <f>IFERROR(VLOOKUP(N51,[1]VLookup!$I$7:$J$17,2,FALSE),"")</f>
        <v/>
      </c>
      <c r="Q51" s="98"/>
      <c r="R51" s="39"/>
      <c r="S51" s="103"/>
      <c r="T51" s="239"/>
      <c r="U51" s="239"/>
      <c r="V51" s="100" t="str">
        <f>IFERROR(VLOOKUP(T51,[1]VLookup!$I$7:$J$17,2,FALSE),"")</f>
        <v/>
      </c>
      <c r="W51" s="98"/>
      <c r="Y51" s="103"/>
      <c r="Z51" s="239"/>
      <c r="AA51" s="239"/>
      <c r="AB51" s="100" t="str">
        <f>IFERROR(VLOOKUP(Z51,[1]VLookup!$I$22:$J$33,2,FALSE),"")</f>
        <v/>
      </c>
      <c r="AC51" s="98"/>
    </row>
    <row r="52" spans="2:29" x14ac:dyDescent="0.55000000000000004">
      <c r="B52" s="96"/>
      <c r="C52" s="102"/>
      <c r="D52" s="98"/>
      <c r="E52" s="39"/>
      <c r="F52" s="103"/>
      <c r="G52" s="239"/>
      <c r="H52" s="239"/>
      <c r="I52" s="100" t="str">
        <f>IFERROR(VLOOKUP(G52,[1]VLookup!$I$7:$J$17,2,FALSE),"")</f>
        <v/>
      </c>
      <c r="J52" s="98"/>
      <c r="K52" s="56"/>
      <c r="L52" s="56"/>
      <c r="M52" s="103"/>
      <c r="N52" s="239"/>
      <c r="O52" s="239"/>
      <c r="P52" s="100" t="str">
        <f>IFERROR(VLOOKUP(N52,[1]VLookup!$I$7:$J$17,2,FALSE),"")</f>
        <v/>
      </c>
      <c r="Q52" s="98"/>
      <c r="R52" s="39"/>
      <c r="S52" s="103"/>
      <c r="T52" s="239"/>
      <c r="U52" s="239"/>
      <c r="V52" s="100" t="str">
        <f>IFERROR(VLOOKUP(T52,[1]VLookup!$I$7:$J$17,2,FALSE),"")</f>
        <v/>
      </c>
      <c r="W52" s="98"/>
      <c r="Y52" s="103"/>
      <c r="Z52" s="239"/>
      <c r="AA52" s="239"/>
      <c r="AB52" s="100" t="str">
        <f>IFERROR(VLOOKUP(Z52,[1]VLookup!$I$22:$J$33,2,FALSE),"")</f>
        <v/>
      </c>
      <c r="AC52" s="98"/>
    </row>
    <row r="53" spans="2:29" x14ac:dyDescent="0.55000000000000004">
      <c r="B53" s="96"/>
      <c r="C53" s="102"/>
      <c r="D53" s="98"/>
      <c r="E53" s="39"/>
      <c r="F53" s="103"/>
      <c r="G53" s="239"/>
      <c r="H53" s="239"/>
      <c r="I53" s="100" t="str">
        <f>IFERROR(VLOOKUP(G53,[1]VLookup!$I$7:$J$17,2,FALSE),"")</f>
        <v/>
      </c>
      <c r="J53" s="98"/>
      <c r="K53" s="56"/>
      <c r="L53" s="56"/>
      <c r="M53" s="103"/>
      <c r="N53" s="239"/>
      <c r="O53" s="239"/>
      <c r="P53" s="100" t="str">
        <f>IFERROR(VLOOKUP(N53,[1]VLookup!$I$7:$J$17,2,FALSE),"")</f>
        <v/>
      </c>
      <c r="Q53" s="98"/>
      <c r="R53" s="39"/>
      <c r="S53" s="103"/>
      <c r="T53" s="239"/>
      <c r="U53" s="239"/>
      <c r="V53" s="100" t="str">
        <f>IFERROR(VLOOKUP(T53,[1]VLookup!$I$7:$J$17,2,FALSE),"")</f>
        <v/>
      </c>
      <c r="W53" s="98"/>
      <c r="Y53" s="103"/>
      <c r="Z53" s="239"/>
      <c r="AA53" s="239"/>
      <c r="AB53" s="100" t="str">
        <f>IFERROR(VLOOKUP(Z53,[1]VLookup!$I$22:$J$33,2,FALSE),"")</f>
        <v/>
      </c>
      <c r="AC53" s="98"/>
    </row>
    <row r="54" spans="2:29" x14ac:dyDescent="0.55000000000000004">
      <c r="B54" s="96"/>
      <c r="C54" s="102"/>
      <c r="D54" s="98"/>
      <c r="E54" s="39"/>
      <c r="F54" s="103"/>
      <c r="G54" s="239"/>
      <c r="H54" s="239"/>
      <c r="I54" s="100" t="str">
        <f>IFERROR(VLOOKUP(G54,[1]VLookup!$I$7:$J$17,2,FALSE),"")</f>
        <v/>
      </c>
      <c r="J54" s="98"/>
      <c r="K54" s="56"/>
      <c r="L54" s="56"/>
      <c r="M54" s="103"/>
      <c r="N54" s="239"/>
      <c r="O54" s="239"/>
      <c r="P54" s="100" t="str">
        <f>IFERROR(VLOOKUP(N54,[1]VLookup!$I$7:$J$17,2,FALSE),"")</f>
        <v/>
      </c>
      <c r="Q54" s="98"/>
      <c r="R54" s="39"/>
      <c r="S54" s="103"/>
      <c r="T54" s="239"/>
      <c r="U54" s="239"/>
      <c r="V54" s="100" t="str">
        <f>IFERROR(VLOOKUP(T54,[1]VLookup!$I$7:$J$17,2,FALSE),"")</f>
        <v/>
      </c>
      <c r="W54" s="98"/>
      <c r="Y54" s="103"/>
      <c r="Z54" s="239"/>
      <c r="AA54" s="239"/>
      <c r="AB54" s="100" t="str">
        <f>IFERROR(VLOOKUP(Z54,[1]VLookup!$I$22:$J$33,2,FALSE),"")</f>
        <v/>
      </c>
      <c r="AC54" s="98"/>
    </row>
    <row r="55" spans="2:29" x14ac:dyDescent="0.55000000000000004">
      <c r="B55" s="96"/>
      <c r="C55" s="102"/>
      <c r="D55" s="98"/>
      <c r="E55" s="39"/>
      <c r="F55" s="103"/>
      <c r="G55" s="239"/>
      <c r="H55" s="239"/>
      <c r="I55" s="100" t="str">
        <f>IFERROR(VLOOKUP(G55,[1]VLookup!$I$7:$J$17,2,FALSE),"")</f>
        <v/>
      </c>
      <c r="J55" s="98"/>
      <c r="K55" s="56"/>
      <c r="L55" s="56"/>
      <c r="M55" s="103"/>
      <c r="N55" s="239"/>
      <c r="O55" s="239"/>
      <c r="P55" s="100" t="str">
        <f>IFERROR(VLOOKUP(N55,[1]VLookup!$I$7:$J$17,2,FALSE),"")</f>
        <v/>
      </c>
      <c r="Q55" s="98"/>
      <c r="R55" s="39"/>
      <c r="S55" s="103"/>
      <c r="T55" s="239"/>
      <c r="U55" s="239"/>
      <c r="V55" s="100" t="str">
        <f>IFERROR(VLOOKUP(T55,[1]VLookup!$I$7:$J$17,2,FALSE),"")</f>
        <v/>
      </c>
      <c r="W55" s="98"/>
      <c r="Y55" s="103"/>
      <c r="Z55" s="239"/>
      <c r="AA55" s="239"/>
      <c r="AB55" s="100" t="str">
        <f>IFERROR(VLOOKUP(Z55,[1]VLookup!$I$22:$J$33,2,FALSE),"")</f>
        <v/>
      </c>
      <c r="AC55" s="98"/>
    </row>
    <row r="56" spans="2:29" x14ac:dyDescent="0.55000000000000004">
      <c r="B56" s="96"/>
      <c r="C56" s="102"/>
      <c r="D56" s="98"/>
      <c r="E56" s="39"/>
      <c r="F56" s="103"/>
      <c r="G56" s="239"/>
      <c r="H56" s="239"/>
      <c r="I56" s="100" t="str">
        <f>IFERROR(VLOOKUP(G56,[1]VLookup!$I$7:$J$17,2,FALSE),"")</f>
        <v/>
      </c>
      <c r="J56" s="98"/>
      <c r="K56" s="56"/>
      <c r="L56" s="56"/>
      <c r="M56" s="103"/>
      <c r="N56" s="239"/>
      <c r="O56" s="239"/>
      <c r="P56" s="100" t="str">
        <f>IFERROR(VLOOKUP(N56,[1]VLookup!$I$7:$J$17,2,FALSE),"")</f>
        <v/>
      </c>
      <c r="Q56" s="98"/>
      <c r="R56" s="39"/>
      <c r="S56" s="103"/>
      <c r="T56" s="239"/>
      <c r="U56" s="239"/>
      <c r="V56" s="100" t="str">
        <f>IFERROR(VLOOKUP(T56,[1]VLookup!$I$7:$J$17,2,FALSE),"")</f>
        <v/>
      </c>
      <c r="W56" s="98"/>
      <c r="Y56" s="103"/>
      <c r="Z56" s="239"/>
      <c r="AA56" s="239"/>
      <c r="AB56" s="100" t="str">
        <f>IFERROR(VLOOKUP(Z56,[1]VLookup!$I$22:$J$33,2,FALSE),"")</f>
        <v/>
      </c>
      <c r="AC56" s="98"/>
    </row>
    <row r="57" spans="2:29" x14ac:dyDescent="0.55000000000000004">
      <c r="B57" s="96"/>
      <c r="C57" s="97"/>
      <c r="D57" s="98"/>
      <c r="E57" s="39"/>
      <c r="F57" s="99"/>
      <c r="G57" s="239"/>
      <c r="H57" s="239"/>
      <c r="I57" s="100" t="str">
        <f>IFERROR(VLOOKUP(G57,[1]VLookup!$I$7:$J$17,2,FALSE),"")</f>
        <v/>
      </c>
      <c r="J57" s="98"/>
      <c r="K57" s="56"/>
      <c r="L57" s="56"/>
      <c r="M57" s="99"/>
      <c r="N57" s="239"/>
      <c r="O57" s="239"/>
      <c r="P57" s="100" t="str">
        <f>IFERROR(VLOOKUP(N57,[1]VLookup!$I$7:$J$17,2,FALSE),"")</f>
        <v/>
      </c>
      <c r="Q57" s="98"/>
      <c r="R57" s="39"/>
      <c r="S57" s="99"/>
      <c r="T57" s="239"/>
      <c r="U57" s="239"/>
      <c r="V57" s="100" t="str">
        <f>IFERROR(VLOOKUP(T57,[1]VLookup!$I$7:$J$17,2,FALSE),"")</f>
        <v/>
      </c>
      <c r="W57" s="98"/>
      <c r="Y57" s="99"/>
      <c r="Z57" s="239"/>
      <c r="AA57" s="239"/>
      <c r="AB57" s="100" t="str">
        <f>IFERROR(VLOOKUP(Z57,[1]VLookup!$I$22:$J$33,2,FALSE),"")</f>
        <v/>
      </c>
      <c r="AC57" s="98"/>
    </row>
    <row r="58" spans="2:29" ht="15.3" thickBot="1" x14ac:dyDescent="0.6">
      <c r="B58" s="110"/>
      <c r="C58" s="111"/>
      <c r="D58" s="172"/>
      <c r="E58" s="39"/>
      <c r="F58" s="113"/>
      <c r="G58" s="240"/>
      <c r="H58" s="240"/>
      <c r="I58" s="114" t="str">
        <f>IFERROR(VLOOKUP(G58,[1]VLookup!$I$7:$J$17,2,FALSE),"")</f>
        <v/>
      </c>
      <c r="J58" s="172"/>
      <c r="K58" s="56"/>
      <c r="L58" s="56"/>
      <c r="M58" s="113"/>
      <c r="N58" s="240"/>
      <c r="O58" s="240"/>
      <c r="P58" s="114" t="str">
        <f>IFERROR(VLOOKUP(N58,[1]VLookup!$I$7:$J$17,2,FALSE),"")</f>
        <v/>
      </c>
      <c r="Q58" s="115"/>
      <c r="S58" s="113"/>
      <c r="T58" s="240"/>
      <c r="U58" s="240"/>
      <c r="V58" s="114" t="str">
        <f>IFERROR(VLOOKUP(T58,[1]VLookup!$I$7:$J$17,2,FALSE),"")</f>
        <v/>
      </c>
      <c r="W58" s="115"/>
      <c r="Y58" s="113"/>
      <c r="Z58" s="240"/>
      <c r="AA58" s="240"/>
      <c r="AB58" s="114" t="str">
        <f>IFERROR(VLOOKUP(Z58,[1]VLookup!$I$22:$J$33,2,FALSE),"")</f>
        <v/>
      </c>
      <c r="AC58" s="172"/>
    </row>
    <row r="59" spans="2:29" ht="15.3" thickBot="1" x14ac:dyDescent="0.6">
      <c r="B59" s="15"/>
      <c r="G59" s="55"/>
      <c r="R59" s="55"/>
    </row>
    <row r="60" spans="2:29" x14ac:dyDescent="0.55000000000000004">
      <c r="C60" s="173" t="s">
        <v>104</v>
      </c>
      <c r="D60" s="174">
        <f>SUM(J60+Q60+W60)</f>
        <v>0</v>
      </c>
      <c r="I60" s="175" t="s">
        <v>55</v>
      </c>
      <c r="J60" s="176">
        <f>SUM(J34:J58)</f>
        <v>0</v>
      </c>
      <c r="K60" s="55"/>
      <c r="L60" s="55"/>
      <c r="P60" s="175" t="s">
        <v>55</v>
      </c>
      <c r="Q60" s="176">
        <f>SUM(Q34:Q58)</f>
        <v>0</v>
      </c>
      <c r="R60" s="120"/>
      <c r="V60" s="175" t="s">
        <v>55</v>
      </c>
      <c r="W60" s="176">
        <f>SUM(W34:W58)</f>
        <v>0</v>
      </c>
      <c r="AB60" s="175" t="s">
        <v>55</v>
      </c>
      <c r="AC60" s="176">
        <f>SUM(AC34:AC58)</f>
        <v>0</v>
      </c>
    </row>
    <row r="61" spans="2:29" ht="15.3" thickBot="1" x14ac:dyDescent="0.6">
      <c r="C61" s="177" t="s">
        <v>105</v>
      </c>
      <c r="D61" s="178">
        <f>AC60</f>
        <v>0</v>
      </c>
      <c r="G61" s="55"/>
      <c r="I61" s="179" t="s">
        <v>56</v>
      </c>
      <c r="J61" s="122" t="e">
        <f>J60/SUM(J60+Q60+W60)</f>
        <v>#DIV/0!</v>
      </c>
      <c r="M61" s="123"/>
      <c r="N61" s="123"/>
      <c r="O61" s="123"/>
      <c r="P61" s="179" t="s">
        <v>56</v>
      </c>
      <c r="Q61" s="122" t="e">
        <f>Q60/SUM(J60+Q60+W60)</f>
        <v>#DIV/0!</v>
      </c>
      <c r="R61" s="120"/>
      <c r="S61" s="123"/>
      <c r="T61" s="123"/>
      <c r="U61" s="123"/>
      <c r="V61" s="179" t="s">
        <v>56</v>
      </c>
      <c r="W61" s="122" t="e">
        <f>W60/SUM(J60+Q60+W60)</f>
        <v>#DIV/0!</v>
      </c>
      <c r="Y61" s="123"/>
      <c r="Z61" s="123"/>
      <c r="AA61" s="123"/>
      <c r="AB61" s="179" t="s">
        <v>56</v>
      </c>
      <c r="AC61" s="122" t="e">
        <f>AC60/SUM(AC60+W60+Q60+J60)</f>
        <v>#DIV/0!</v>
      </c>
    </row>
    <row r="62" spans="2:29" ht="15.3" thickBot="1" x14ac:dyDescent="0.6">
      <c r="C62" s="180" t="s">
        <v>106</v>
      </c>
      <c r="D62" s="181">
        <f>SUM(D60+D61)</f>
        <v>0</v>
      </c>
      <c r="G62" s="55"/>
      <c r="I62" s="38"/>
      <c r="J62" s="120"/>
      <c r="M62" s="123"/>
      <c r="N62" s="123"/>
      <c r="O62" s="123"/>
      <c r="P62" s="38"/>
      <c r="Q62" s="120"/>
    </row>
    <row r="63" spans="2:29" ht="15.3" thickBot="1" x14ac:dyDescent="0.6">
      <c r="D63" s="55"/>
      <c r="G63" s="55"/>
      <c r="O63" s="305" t="s">
        <v>107</v>
      </c>
      <c r="P63" s="305"/>
      <c r="Q63" s="183">
        <f>IF(Q60+W60&gt;J60,(Q60+W60-J60),0)</f>
        <v>0</v>
      </c>
      <c r="R63" s="124"/>
    </row>
    <row r="64" spans="2:29" x14ac:dyDescent="0.55000000000000004">
      <c r="B64" s="125" t="s">
        <v>57</v>
      </c>
      <c r="C64" s="126" t="s">
        <v>50</v>
      </c>
      <c r="D64" s="127" t="s">
        <v>51</v>
      </c>
      <c r="I64" s="306" t="s">
        <v>58</v>
      </c>
      <c r="J64" s="307"/>
      <c r="K64" s="307"/>
      <c r="L64" s="307"/>
      <c r="M64" s="308"/>
    </row>
    <row r="65" spans="2:23" x14ac:dyDescent="0.55000000000000004">
      <c r="B65" s="129">
        <v>1</v>
      </c>
      <c r="C65" s="130"/>
      <c r="D65" s="131"/>
      <c r="I65" s="132" t="s">
        <v>53</v>
      </c>
      <c r="J65" s="168" t="s">
        <v>108</v>
      </c>
      <c r="K65" s="237" t="s">
        <v>49</v>
      </c>
      <c r="L65" s="237"/>
      <c r="M65" s="238"/>
      <c r="S65" s="123"/>
      <c r="T65" s="123"/>
      <c r="U65" s="123"/>
      <c r="V65" s="38"/>
      <c r="W65" s="120"/>
    </row>
    <row r="66" spans="2:23" x14ac:dyDescent="0.5">
      <c r="B66" s="129">
        <v>2</v>
      </c>
      <c r="C66" s="130"/>
      <c r="D66" s="131"/>
      <c r="I66" s="129" t="s">
        <v>60</v>
      </c>
      <c r="J66" s="184" t="s">
        <v>79</v>
      </c>
      <c r="K66" s="299" t="s">
        <v>15</v>
      </c>
      <c r="L66" s="300"/>
      <c r="M66" s="301"/>
      <c r="U66" s="123"/>
    </row>
    <row r="67" spans="2:23" x14ac:dyDescent="0.5">
      <c r="B67" s="129">
        <v>3</v>
      </c>
      <c r="C67" s="130"/>
      <c r="D67" s="134"/>
      <c r="I67" s="129" t="s">
        <v>61</v>
      </c>
      <c r="J67" s="184" t="s">
        <v>80</v>
      </c>
      <c r="K67" s="299" t="s">
        <v>22</v>
      </c>
      <c r="L67" s="300"/>
      <c r="M67" s="301"/>
      <c r="T67" s="133"/>
    </row>
    <row r="68" spans="2:23" x14ac:dyDescent="0.5">
      <c r="B68" s="129">
        <v>4</v>
      </c>
      <c r="C68" s="130"/>
      <c r="D68" s="134"/>
      <c r="I68" s="129" t="s">
        <v>62</v>
      </c>
      <c r="J68" s="184" t="s">
        <v>81</v>
      </c>
      <c r="K68" s="299" t="s">
        <v>63</v>
      </c>
      <c r="L68" s="300"/>
      <c r="M68" s="301"/>
      <c r="S68" s="135"/>
      <c r="T68" s="55"/>
      <c r="U68" s="55"/>
    </row>
    <row r="69" spans="2:23" x14ac:dyDescent="0.5">
      <c r="B69" s="129">
        <v>5</v>
      </c>
      <c r="C69" s="130"/>
      <c r="D69" s="134"/>
      <c r="I69" s="129" t="s">
        <v>64</v>
      </c>
      <c r="J69" s="184" t="s">
        <v>82</v>
      </c>
      <c r="K69" s="299" t="s">
        <v>65</v>
      </c>
      <c r="L69" s="300"/>
      <c r="M69" s="301"/>
    </row>
    <row r="70" spans="2:23" x14ac:dyDescent="0.5">
      <c r="B70" s="129">
        <v>6</v>
      </c>
      <c r="C70" s="130"/>
      <c r="D70" s="134"/>
      <c r="I70" s="129" t="s">
        <v>66</v>
      </c>
      <c r="J70" s="184" t="s">
        <v>83</v>
      </c>
      <c r="K70" s="299" t="s">
        <v>67</v>
      </c>
      <c r="L70" s="300"/>
      <c r="M70" s="301"/>
    </row>
    <row r="71" spans="2:23" x14ac:dyDescent="0.5">
      <c r="B71" s="129">
        <v>7</v>
      </c>
      <c r="C71" s="130"/>
      <c r="D71" s="134"/>
      <c r="I71" s="129" t="s">
        <v>68</v>
      </c>
      <c r="J71" s="184" t="s">
        <v>84</v>
      </c>
      <c r="K71" s="299" t="s">
        <v>23</v>
      </c>
      <c r="L71" s="300"/>
      <c r="M71" s="301"/>
    </row>
    <row r="72" spans="2:23" x14ac:dyDescent="0.5">
      <c r="B72" s="129">
        <v>8</v>
      </c>
      <c r="C72" s="130"/>
      <c r="D72" s="134"/>
      <c r="I72" s="129" t="s">
        <v>69</v>
      </c>
      <c r="J72" s="184" t="s">
        <v>85</v>
      </c>
      <c r="K72" s="299" t="s">
        <v>25</v>
      </c>
      <c r="L72" s="300"/>
      <c r="M72" s="301"/>
    </row>
    <row r="73" spans="2:23" x14ac:dyDescent="0.5">
      <c r="B73" s="129">
        <v>9</v>
      </c>
      <c r="C73" s="130"/>
      <c r="D73" s="134"/>
      <c r="I73" s="129" t="s">
        <v>70</v>
      </c>
      <c r="J73" s="184" t="s">
        <v>86</v>
      </c>
      <c r="K73" s="299" t="s">
        <v>24</v>
      </c>
      <c r="L73" s="300"/>
      <c r="M73" s="301"/>
    </row>
    <row r="74" spans="2:23" x14ac:dyDescent="0.5">
      <c r="B74" s="129">
        <v>10</v>
      </c>
      <c r="C74" s="130"/>
      <c r="D74" s="134"/>
      <c r="I74" s="129" t="s">
        <v>71</v>
      </c>
      <c r="J74" s="184" t="s">
        <v>87</v>
      </c>
      <c r="K74" s="299" t="s">
        <v>17</v>
      </c>
      <c r="L74" s="300"/>
      <c r="M74" s="301"/>
    </row>
    <row r="75" spans="2:23" x14ac:dyDescent="0.5">
      <c r="B75" s="129"/>
      <c r="C75" s="136"/>
      <c r="D75" s="137"/>
      <c r="I75" s="129" t="s">
        <v>72</v>
      </c>
      <c r="J75" s="184" t="s">
        <v>88</v>
      </c>
      <c r="K75" s="299" t="s">
        <v>20</v>
      </c>
      <c r="L75" s="300"/>
      <c r="M75" s="301"/>
    </row>
    <row r="76" spans="2:23" ht="15.3" thickBot="1" x14ac:dyDescent="0.55000000000000004">
      <c r="B76" s="185" t="s">
        <v>73</v>
      </c>
      <c r="C76" s="186">
        <f>SUM(C65:C74)</f>
        <v>0</v>
      </c>
      <c r="D76" s="187"/>
      <c r="I76" s="141" t="s">
        <v>74</v>
      </c>
      <c r="J76" s="188" t="s">
        <v>89</v>
      </c>
      <c r="K76" s="302" t="s">
        <v>18</v>
      </c>
      <c r="L76" s="303"/>
      <c r="M76" s="304"/>
    </row>
    <row r="78" spans="2:23" ht="15.3" thickBot="1" x14ac:dyDescent="0.6"/>
    <row r="79" spans="2:23" x14ac:dyDescent="0.55000000000000004">
      <c r="B79" s="125" t="s">
        <v>57</v>
      </c>
      <c r="C79" s="126" t="s">
        <v>75</v>
      </c>
      <c r="D79" s="127" t="s">
        <v>51</v>
      </c>
    </row>
    <row r="80" spans="2:23" x14ac:dyDescent="0.55000000000000004">
      <c r="B80" s="129">
        <v>1</v>
      </c>
      <c r="C80" s="130"/>
      <c r="D80" s="142"/>
    </row>
    <row r="81" spans="2:6" x14ac:dyDescent="0.55000000000000004">
      <c r="B81" s="129">
        <v>2</v>
      </c>
      <c r="C81" s="130"/>
      <c r="D81" s="142"/>
    </row>
    <row r="82" spans="2:6" x14ac:dyDescent="0.55000000000000004">
      <c r="B82" s="189"/>
      <c r="C82" s="143"/>
      <c r="D82" s="190"/>
    </row>
    <row r="83" spans="2:6" ht="15.3" thickBot="1" x14ac:dyDescent="0.6">
      <c r="B83" s="185" t="s">
        <v>73</v>
      </c>
      <c r="C83" s="186">
        <f>SUM(C80:C82)</f>
        <v>0</v>
      </c>
      <c r="D83" s="187"/>
    </row>
    <row r="86" spans="2:6" x14ac:dyDescent="0.55000000000000004">
      <c r="C86" s="38"/>
    </row>
    <row r="87" spans="2:6" x14ac:dyDescent="0.55000000000000004">
      <c r="F87" s="191"/>
    </row>
    <row r="88" spans="2:6" x14ac:dyDescent="0.55000000000000004">
      <c r="F88" s="192"/>
    </row>
    <row r="89" spans="2:6" x14ac:dyDescent="0.55000000000000004">
      <c r="F89" s="192"/>
    </row>
  </sheetData>
  <sheetProtection algorithmName="SHA-512" hashValue="glEqI1iQiWg5eZeDZvld0iD2ppBiCfFPE8J3EXdXgKzo2Bz+pk6nJe4nYKp/0IY78Y+21i7tF/HUDQbUV25a7A==" saltValue="cLG7P9BkxsssTh8VPTV7rQ==" spinCount="100000" sheet="1" objects="1" scenarios="1" formatCells="0" insertRows="0"/>
  <mergeCells count="144">
    <mergeCell ref="A1:B2"/>
    <mergeCell ref="C1:AL1"/>
    <mergeCell ref="D2:I2"/>
    <mergeCell ref="O2:P2"/>
    <mergeCell ref="T2:AL2"/>
    <mergeCell ref="T3:AL3"/>
    <mergeCell ref="T12:AL12"/>
    <mergeCell ref="B13:B17"/>
    <mergeCell ref="T13:AL13"/>
    <mergeCell ref="T14:AL14"/>
    <mergeCell ref="S16:S18"/>
    <mergeCell ref="T4:AL4"/>
    <mergeCell ref="T5:AL5"/>
    <mergeCell ref="T6:AL6"/>
    <mergeCell ref="T7:AL7"/>
    <mergeCell ref="T8:AL8"/>
    <mergeCell ref="B9:B11"/>
    <mergeCell ref="T9:AL9"/>
    <mergeCell ref="T10:AL10"/>
    <mergeCell ref="T11:AL11"/>
    <mergeCell ref="Y32:AC32"/>
    <mergeCell ref="G33:H33"/>
    <mergeCell ref="N33:O33"/>
    <mergeCell ref="Z33:AA33"/>
    <mergeCell ref="G34:H34"/>
    <mergeCell ref="N34:O34"/>
    <mergeCell ref="T34:U34"/>
    <mergeCell ref="Z34:AA34"/>
    <mergeCell ref="B19:B23"/>
    <mergeCell ref="B25:B29"/>
    <mergeCell ref="B32:D32"/>
    <mergeCell ref="F32:J32"/>
    <mergeCell ref="M32:Q32"/>
    <mergeCell ref="S32:W32"/>
    <mergeCell ref="G37:H37"/>
    <mergeCell ref="N37:O37"/>
    <mergeCell ref="T37:U37"/>
    <mergeCell ref="Z37:AA37"/>
    <mergeCell ref="G38:H38"/>
    <mergeCell ref="N38:O38"/>
    <mergeCell ref="T38:U38"/>
    <mergeCell ref="Z38:AA38"/>
    <mergeCell ref="G35:H35"/>
    <mergeCell ref="N35:O35"/>
    <mergeCell ref="T35:U35"/>
    <mergeCell ref="Z35:AA35"/>
    <mergeCell ref="G36:H36"/>
    <mergeCell ref="N36:O36"/>
    <mergeCell ref="T36:U36"/>
    <mergeCell ref="Z36:AA36"/>
    <mergeCell ref="G41:H41"/>
    <mergeCell ref="N41:O41"/>
    <mergeCell ref="T41:U41"/>
    <mergeCell ref="Z41:AA41"/>
    <mergeCell ref="G42:H42"/>
    <mergeCell ref="N42:O42"/>
    <mergeCell ref="T42:U42"/>
    <mergeCell ref="Z42:AA42"/>
    <mergeCell ref="G39:H39"/>
    <mergeCell ref="N39:O39"/>
    <mergeCell ref="T39:U39"/>
    <mergeCell ref="Z39:AA39"/>
    <mergeCell ref="G40:H40"/>
    <mergeCell ref="N40:O40"/>
    <mergeCell ref="T40:U40"/>
    <mergeCell ref="Z40:AA40"/>
    <mergeCell ref="G45:H45"/>
    <mergeCell ref="N45:O45"/>
    <mergeCell ref="T45:U45"/>
    <mergeCell ref="Z45:AA45"/>
    <mergeCell ref="G46:H46"/>
    <mergeCell ref="N46:O46"/>
    <mergeCell ref="T46:U46"/>
    <mergeCell ref="Z46:AA46"/>
    <mergeCell ref="G43:H43"/>
    <mergeCell ref="N43:O43"/>
    <mergeCell ref="T43:U43"/>
    <mergeCell ref="Z43:AA43"/>
    <mergeCell ref="G44:H44"/>
    <mergeCell ref="N44:O44"/>
    <mergeCell ref="T44:U44"/>
    <mergeCell ref="Z44:AA44"/>
    <mergeCell ref="G49:H49"/>
    <mergeCell ref="N49:O49"/>
    <mergeCell ref="T49:U49"/>
    <mergeCell ref="Z49:AA49"/>
    <mergeCell ref="G50:H50"/>
    <mergeCell ref="N50:O50"/>
    <mergeCell ref="T50:U50"/>
    <mergeCell ref="Z50:AA50"/>
    <mergeCell ref="G47:H47"/>
    <mergeCell ref="N47:O47"/>
    <mergeCell ref="T47:U47"/>
    <mergeCell ref="Z47:AA47"/>
    <mergeCell ref="G48:H48"/>
    <mergeCell ref="N48:O48"/>
    <mergeCell ref="T48:U48"/>
    <mergeCell ref="Z48:AA48"/>
    <mergeCell ref="G53:H53"/>
    <mergeCell ref="N53:O53"/>
    <mergeCell ref="T53:U53"/>
    <mergeCell ref="Z53:AA53"/>
    <mergeCell ref="G54:H54"/>
    <mergeCell ref="N54:O54"/>
    <mergeCell ref="T54:U54"/>
    <mergeCell ref="Z54:AA54"/>
    <mergeCell ref="G51:H51"/>
    <mergeCell ref="N51:O51"/>
    <mergeCell ref="T51:U51"/>
    <mergeCell ref="Z51:AA51"/>
    <mergeCell ref="G52:H52"/>
    <mergeCell ref="N52:O52"/>
    <mergeCell ref="T52:U52"/>
    <mergeCell ref="Z52:AA52"/>
    <mergeCell ref="G57:H57"/>
    <mergeCell ref="N57:O57"/>
    <mergeCell ref="T57:U57"/>
    <mergeCell ref="Z57:AA57"/>
    <mergeCell ref="G58:H58"/>
    <mergeCell ref="N58:O58"/>
    <mergeCell ref="T58:U58"/>
    <mergeCell ref="Z58:AA58"/>
    <mergeCell ref="G55:H55"/>
    <mergeCell ref="N55:O55"/>
    <mergeCell ref="T55:U55"/>
    <mergeCell ref="Z55:AA55"/>
    <mergeCell ref="G56:H56"/>
    <mergeCell ref="N56:O56"/>
    <mergeCell ref="T56:U56"/>
    <mergeCell ref="Z56:AA56"/>
    <mergeCell ref="K75:M75"/>
    <mergeCell ref="K76:M76"/>
    <mergeCell ref="K69:M69"/>
    <mergeCell ref="K70:M70"/>
    <mergeCell ref="K71:M71"/>
    <mergeCell ref="K72:M72"/>
    <mergeCell ref="K73:M73"/>
    <mergeCell ref="K74:M74"/>
    <mergeCell ref="O63:P63"/>
    <mergeCell ref="I64:M64"/>
    <mergeCell ref="K65:M65"/>
    <mergeCell ref="K66:M66"/>
    <mergeCell ref="K67:M67"/>
    <mergeCell ref="K68:M68"/>
  </mergeCells>
  <printOptions gridLines="1"/>
  <pageMargins left="0.7" right="0.7" top="0.75" bottom="0.75" header="0.3" footer="0.3"/>
  <pageSetup scale="20" orientation="landscape" horizontalDpi="1200" verticalDpi="1200" r:id="rId1"/>
  <headerFooter>
    <oddHeader>&amp;LWater Resources Development Grant Program&amp;CReimbursement Tracking Summary - Federal Cost-Share</oddHeader>
    <oddFooter>&amp;LRevised: 3/18/26</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2CA74ED-08EF-43D4-B314-6B9A1B6F975D}">
          <x14:formula1>
            <xm:f>'Pull Downs'!$B$18:$B$28</xm:f>
          </x14:formula1>
          <xm:sqref>G34:H58 N34:O58 T34:U58 Z34:AA58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DC548-ADE0-4D74-BB95-87AD7B3E8CD9}">
  <sheetPr>
    <pageSetUpPr fitToPage="1"/>
  </sheetPr>
  <dimension ref="A1:AL103"/>
  <sheetViews>
    <sheetView zoomScale="40" zoomScaleNormal="40" zoomScalePageLayoutView="55" workbookViewId="0">
      <selection activeCell="D2" sqref="D2:I2"/>
    </sheetView>
  </sheetViews>
  <sheetFormatPr defaultColWidth="10.7890625" defaultRowHeight="15" x14ac:dyDescent="0.55000000000000004"/>
  <cols>
    <col min="1" max="1" width="1" style="18" customWidth="1"/>
    <col min="2" max="2" width="22" style="18" customWidth="1"/>
    <col min="3" max="3" width="52.3125" style="18" customWidth="1"/>
    <col min="4" max="4" width="22.62890625" style="18" customWidth="1"/>
    <col min="5" max="5" width="5.1015625" style="18" customWidth="1"/>
    <col min="6" max="6" width="22.41796875" style="18" customWidth="1"/>
    <col min="7" max="7" width="16.7890625" style="18" customWidth="1"/>
    <col min="8" max="8" width="17.26171875" style="18" customWidth="1"/>
    <col min="9" max="9" width="19.7890625" style="18" customWidth="1"/>
    <col min="10" max="10" width="21.3125" style="18" customWidth="1"/>
    <col min="11" max="11" width="2.1015625" style="18" customWidth="1"/>
    <col min="12" max="12" width="21.5234375" style="18" customWidth="1"/>
    <col min="13" max="13" width="21.1015625" style="18" customWidth="1"/>
    <col min="14" max="14" width="19.68359375" style="18" customWidth="1"/>
    <col min="15" max="15" width="16.7890625" style="18" customWidth="1"/>
    <col min="16" max="16" width="20" style="18" customWidth="1"/>
    <col min="17" max="17" width="18.3125" style="18" customWidth="1"/>
    <col min="18" max="18" width="29.68359375" style="18" customWidth="1"/>
    <col min="19" max="19" width="63" style="18" customWidth="1"/>
    <col min="20" max="20" width="5.68359375" style="18" customWidth="1"/>
    <col min="21" max="21" width="12.7890625" style="18" customWidth="1"/>
    <col min="22" max="22" width="19.41796875" style="18" customWidth="1"/>
    <col min="23" max="23" width="10.7890625" style="18"/>
    <col min="24" max="24" width="13.7890625" style="18" customWidth="1"/>
    <col min="25" max="25" width="10.7890625" style="18"/>
    <col min="26" max="26" width="26.20703125" style="18" customWidth="1"/>
    <col min="27" max="27" width="22.5234375" style="18" customWidth="1"/>
    <col min="28" max="31" width="10.7890625" style="18"/>
    <col min="32" max="32" width="12.3125" style="18" customWidth="1"/>
    <col min="33" max="33" width="14" style="18" customWidth="1"/>
    <col min="34" max="34" width="10.7890625" style="18"/>
    <col min="35" max="35" width="12.3125" style="18" customWidth="1"/>
    <col min="36" max="36" width="10.7890625" style="18"/>
    <col min="37" max="37" width="5.41796875" style="18" customWidth="1"/>
    <col min="38" max="38" width="29.9453125" style="18" customWidth="1"/>
    <col min="39" max="16384" width="10.7890625" style="18"/>
  </cols>
  <sheetData>
    <row r="1" spans="1:38" ht="15.3" thickBot="1" x14ac:dyDescent="0.6">
      <c r="A1" s="285"/>
      <c r="B1" s="286"/>
      <c r="C1" s="289"/>
      <c r="D1" s="290"/>
      <c r="E1" s="290"/>
      <c r="F1" s="290"/>
      <c r="G1" s="290"/>
      <c r="H1" s="290"/>
      <c r="I1" s="290"/>
      <c r="J1" s="290"/>
      <c r="K1" s="290"/>
      <c r="L1" s="290"/>
      <c r="M1" s="290"/>
      <c r="N1" s="290"/>
      <c r="O1" s="290"/>
      <c r="P1" s="290"/>
      <c r="Q1" s="290"/>
      <c r="R1" s="290"/>
      <c r="S1" s="290"/>
      <c r="T1" s="290"/>
      <c r="U1" s="290"/>
      <c r="V1" s="290"/>
      <c r="W1" s="290"/>
      <c r="X1" s="290"/>
      <c r="Y1" s="290"/>
      <c r="Z1" s="290"/>
      <c r="AA1" s="290"/>
      <c r="AB1" s="290"/>
      <c r="AC1" s="290"/>
      <c r="AD1" s="290"/>
      <c r="AE1" s="290"/>
      <c r="AF1" s="290"/>
      <c r="AG1" s="290"/>
      <c r="AH1" s="290"/>
      <c r="AI1" s="290"/>
      <c r="AJ1" s="290"/>
      <c r="AK1" s="290"/>
      <c r="AL1" s="290"/>
    </row>
    <row r="2" spans="1:38" ht="21" customHeight="1" thickBot="1" x14ac:dyDescent="0.6">
      <c r="A2" s="287"/>
      <c r="B2" s="288"/>
      <c r="C2" s="193" t="s">
        <v>0</v>
      </c>
      <c r="D2" s="292"/>
      <c r="E2" s="292"/>
      <c r="F2" s="292"/>
      <c r="G2" s="292"/>
      <c r="H2" s="292"/>
      <c r="I2" s="293"/>
      <c r="O2" s="294" t="s">
        <v>2</v>
      </c>
      <c r="P2" s="295"/>
      <c r="Q2" s="146"/>
      <c r="R2" s="20"/>
      <c r="S2" s="21" t="s">
        <v>3</v>
      </c>
      <c r="T2" s="297" t="s">
        <v>4</v>
      </c>
      <c r="U2" s="297"/>
      <c r="V2" s="297"/>
      <c r="W2" s="297"/>
      <c r="X2" s="297"/>
      <c r="Y2" s="297"/>
      <c r="Z2" s="297"/>
      <c r="AA2" s="297"/>
      <c r="AB2" s="297"/>
      <c r="AC2" s="297"/>
      <c r="AD2" s="297"/>
      <c r="AE2" s="297"/>
      <c r="AF2" s="297"/>
      <c r="AG2" s="297"/>
      <c r="AH2" s="297"/>
      <c r="AI2" s="297"/>
      <c r="AJ2" s="297"/>
      <c r="AK2" s="297"/>
      <c r="AL2" s="298"/>
    </row>
    <row r="3" spans="1:38" ht="15.3" thickBot="1" x14ac:dyDescent="0.6">
      <c r="C3" s="194" t="s">
        <v>5</v>
      </c>
      <c r="D3" s="195"/>
      <c r="E3" s="24"/>
      <c r="F3" s="24"/>
      <c r="G3" s="24"/>
      <c r="H3" s="24"/>
      <c r="I3" s="24"/>
      <c r="S3" s="25"/>
      <c r="T3" s="355" t="s">
        <v>109</v>
      </c>
      <c r="U3" s="356"/>
      <c r="V3" s="356"/>
      <c r="W3" s="356"/>
      <c r="X3" s="356"/>
      <c r="Y3" s="356"/>
      <c r="Z3" s="356"/>
      <c r="AA3" s="356"/>
      <c r="AB3" s="356"/>
      <c r="AC3" s="356"/>
      <c r="AD3" s="356"/>
      <c r="AE3" s="356"/>
      <c r="AF3" s="356"/>
      <c r="AG3" s="356"/>
      <c r="AH3" s="356"/>
      <c r="AI3" s="356"/>
      <c r="AJ3" s="356"/>
      <c r="AK3" s="356"/>
      <c r="AL3" s="357"/>
    </row>
    <row r="4" spans="1:38" ht="15.3" thickBot="1" x14ac:dyDescent="0.6">
      <c r="C4" s="194" t="s">
        <v>7</v>
      </c>
      <c r="D4" s="196">
        <f>SUM(D9+D13+D19)</f>
        <v>0</v>
      </c>
      <c r="E4" s="24"/>
      <c r="F4" s="24"/>
      <c r="G4" s="24"/>
      <c r="H4" s="24"/>
      <c r="I4" s="24"/>
      <c r="S4" s="27"/>
      <c r="T4" s="358" t="s">
        <v>185</v>
      </c>
      <c r="U4" s="359"/>
      <c r="V4" s="359"/>
      <c r="W4" s="359"/>
      <c r="X4" s="359"/>
      <c r="Y4" s="359"/>
      <c r="Z4" s="359"/>
      <c r="AA4" s="359"/>
      <c r="AB4" s="359"/>
      <c r="AC4" s="359"/>
      <c r="AD4" s="359"/>
      <c r="AE4" s="359"/>
      <c r="AF4" s="359"/>
      <c r="AG4" s="359"/>
      <c r="AH4" s="359"/>
      <c r="AI4" s="359"/>
      <c r="AJ4" s="359"/>
      <c r="AK4" s="359"/>
      <c r="AL4" s="360"/>
    </row>
    <row r="5" spans="1:38" ht="15.3" thickBot="1" x14ac:dyDescent="0.6">
      <c r="C5" s="194" t="s">
        <v>8</v>
      </c>
      <c r="D5" s="197">
        <f>D9</f>
        <v>0</v>
      </c>
      <c r="E5" s="24"/>
      <c r="F5" s="24"/>
      <c r="G5" s="24"/>
      <c r="H5" s="24"/>
      <c r="I5" s="24"/>
      <c r="S5" s="147" t="s">
        <v>9</v>
      </c>
      <c r="T5" s="258" t="s">
        <v>171</v>
      </c>
      <c r="U5" s="259"/>
      <c r="V5" s="259"/>
      <c r="W5" s="259"/>
      <c r="X5" s="259"/>
      <c r="Y5" s="259"/>
      <c r="Z5" s="259"/>
      <c r="AA5" s="259"/>
      <c r="AB5" s="259"/>
      <c r="AC5" s="259"/>
      <c r="AD5" s="259"/>
      <c r="AE5" s="259"/>
      <c r="AF5" s="259"/>
      <c r="AG5" s="259"/>
      <c r="AH5" s="259"/>
      <c r="AI5" s="259"/>
      <c r="AJ5" s="259"/>
      <c r="AK5" s="259"/>
      <c r="AL5" s="260"/>
    </row>
    <row r="6" spans="1:38" ht="15.3" thickBot="1" x14ac:dyDescent="0.6">
      <c r="C6" s="194" t="s">
        <v>11</v>
      </c>
      <c r="D6" s="196">
        <f>D5*0.9</f>
        <v>0</v>
      </c>
      <c r="G6" s="30"/>
      <c r="S6" s="198" t="s">
        <v>110</v>
      </c>
      <c r="T6" s="258" t="s">
        <v>172</v>
      </c>
      <c r="U6" s="259"/>
      <c r="V6" s="259"/>
      <c r="W6" s="259"/>
      <c r="X6" s="259"/>
      <c r="Y6" s="259"/>
      <c r="Z6" s="259"/>
      <c r="AA6" s="259"/>
      <c r="AB6" s="259"/>
      <c r="AC6" s="259"/>
      <c r="AD6" s="259"/>
      <c r="AE6" s="259"/>
      <c r="AF6" s="259"/>
      <c r="AG6" s="259"/>
      <c r="AH6" s="259"/>
      <c r="AI6" s="259"/>
      <c r="AJ6" s="259"/>
      <c r="AK6" s="259"/>
      <c r="AL6" s="260"/>
    </row>
    <row r="7" spans="1:38" ht="15.3" thickBot="1" x14ac:dyDescent="0.6">
      <c r="C7" s="199" t="s">
        <v>13</v>
      </c>
      <c r="D7" s="196">
        <f>D6-C69</f>
        <v>0</v>
      </c>
      <c r="G7" s="30"/>
      <c r="R7" s="33"/>
      <c r="S7" s="148" t="s">
        <v>111</v>
      </c>
      <c r="T7" s="247" t="s">
        <v>173</v>
      </c>
      <c r="U7" s="248"/>
      <c r="V7" s="248"/>
      <c r="W7" s="248"/>
      <c r="X7" s="248"/>
      <c r="Y7" s="248"/>
      <c r="Z7" s="248"/>
      <c r="AA7" s="248"/>
      <c r="AB7" s="248"/>
      <c r="AC7" s="248"/>
      <c r="AD7" s="248"/>
      <c r="AE7" s="248"/>
      <c r="AF7" s="248"/>
      <c r="AG7" s="248"/>
      <c r="AH7" s="248"/>
      <c r="AI7" s="248"/>
      <c r="AJ7" s="248"/>
      <c r="AK7" s="248"/>
      <c r="AL7" s="249"/>
    </row>
    <row r="8" spans="1:38" ht="15.3" thickBot="1" x14ac:dyDescent="0.6">
      <c r="C8" s="35"/>
      <c r="F8" s="36" t="s">
        <v>15</v>
      </c>
      <c r="G8" s="37" t="s">
        <v>16</v>
      </c>
      <c r="H8" s="36" t="s">
        <v>17</v>
      </c>
      <c r="I8" s="36" t="s">
        <v>18</v>
      </c>
      <c r="J8" s="36" t="s">
        <v>19</v>
      </c>
      <c r="L8" s="36" t="s">
        <v>20</v>
      </c>
      <c r="M8" s="36" t="s">
        <v>21</v>
      </c>
      <c r="N8" s="36" t="s">
        <v>22</v>
      </c>
      <c r="O8" s="36" t="s">
        <v>23</v>
      </c>
      <c r="P8" s="36" t="s">
        <v>24</v>
      </c>
      <c r="Q8" s="36" t="s">
        <v>25</v>
      </c>
      <c r="R8" s="39"/>
      <c r="S8" s="155" t="s">
        <v>26</v>
      </c>
      <c r="T8" s="320" t="s">
        <v>174</v>
      </c>
      <c r="U8" s="321"/>
      <c r="V8" s="321"/>
      <c r="W8" s="321"/>
      <c r="X8" s="321"/>
      <c r="Y8" s="321"/>
      <c r="Z8" s="321"/>
      <c r="AA8" s="321"/>
      <c r="AB8" s="321"/>
      <c r="AC8" s="321"/>
      <c r="AD8" s="321"/>
      <c r="AE8" s="321"/>
      <c r="AF8" s="321"/>
      <c r="AG8" s="321"/>
      <c r="AH8" s="321"/>
      <c r="AI8" s="321"/>
      <c r="AJ8" s="321"/>
      <c r="AK8" s="321"/>
      <c r="AL8" s="322"/>
    </row>
    <row r="9" spans="1:38" x14ac:dyDescent="0.55000000000000004">
      <c r="B9" s="264" t="s">
        <v>27</v>
      </c>
      <c r="C9" s="200" t="s">
        <v>28</v>
      </c>
      <c r="D9" s="42">
        <f>SUM(F9:Q9)</f>
        <v>0</v>
      </c>
      <c r="E9" s="43"/>
      <c r="F9" s="44">
        <v>0</v>
      </c>
      <c r="G9" s="44">
        <v>0</v>
      </c>
      <c r="H9" s="44">
        <v>0</v>
      </c>
      <c r="I9" s="44">
        <v>0</v>
      </c>
      <c r="J9" s="44">
        <v>0</v>
      </c>
      <c r="K9" s="44"/>
      <c r="L9" s="44">
        <v>0</v>
      </c>
      <c r="M9" s="44">
        <v>0</v>
      </c>
      <c r="N9" s="44">
        <v>0</v>
      </c>
      <c r="O9" s="44">
        <v>0</v>
      </c>
      <c r="P9" s="44">
        <v>0</v>
      </c>
      <c r="Q9" s="201">
        <v>0</v>
      </c>
      <c r="R9" s="39"/>
      <c r="S9" s="29" t="s">
        <v>112</v>
      </c>
      <c r="T9" s="258" t="s">
        <v>175</v>
      </c>
      <c r="U9" s="259"/>
      <c r="V9" s="259"/>
      <c r="W9" s="259"/>
      <c r="X9" s="259"/>
      <c r="Y9" s="259"/>
      <c r="Z9" s="259"/>
      <c r="AA9" s="259"/>
      <c r="AB9" s="259"/>
      <c r="AC9" s="259"/>
      <c r="AD9" s="259"/>
      <c r="AE9" s="259"/>
      <c r="AF9" s="259"/>
      <c r="AG9" s="259"/>
      <c r="AH9" s="259"/>
      <c r="AI9" s="259"/>
      <c r="AJ9" s="259"/>
      <c r="AK9" s="259"/>
      <c r="AL9" s="260"/>
    </row>
    <row r="10" spans="1:38" x14ac:dyDescent="0.55000000000000004">
      <c r="B10" s="265"/>
      <c r="C10" s="46" t="s">
        <v>30</v>
      </c>
      <c r="D10" s="47">
        <f>SUM(F10:Q10)</f>
        <v>0</v>
      </c>
      <c r="E10" s="39"/>
      <c r="F10" s="39">
        <f>SUMIF($I$28:$I$55,"A",$J$28:$J$55)</f>
        <v>0</v>
      </c>
      <c r="G10" s="39">
        <f>SUMIF($I$28:$I$55,"D",$J$28:$J$55)</f>
        <v>0</v>
      </c>
      <c r="H10" s="39">
        <f>SUMIF($I$28:$I$55,"P",$J$28:$J$55)</f>
        <v>0</v>
      </c>
      <c r="I10" s="39">
        <f>SUMIF($I$28:$I$55,"S",$J$28:$J$55)</f>
        <v>0</v>
      </c>
      <c r="J10" s="39">
        <f>SUMIF($I$28:$I$55,"CM",$J$28:$J$55)</f>
        <v>0</v>
      </c>
      <c r="K10" s="55"/>
      <c r="L10" s="39">
        <f>SUMIF($I$28:$I$55,"PM",$J$28:$J$55)</f>
        <v>0</v>
      </c>
      <c r="M10" s="39">
        <f>SUMIF($I$28:$I$55,"CO",$J$28:$J$55)</f>
        <v>0</v>
      </c>
      <c r="N10" s="39">
        <f>SUMIF($I$28:$I$55,"C",$J$28:$J$55)</f>
        <v>0</v>
      </c>
      <c r="O10" s="39">
        <f>SUMIF($I$28:$I$55,"E",$J$28:$J$55)</f>
        <v>0</v>
      </c>
      <c r="P10" s="39">
        <f>SUMIF($I$28:$I$55,"M",$J$28:$J$55)</f>
        <v>0</v>
      </c>
      <c r="Q10" s="48">
        <f>SUMIF($I$28:$I$55,"L",$J$28:$J$55)</f>
        <v>0</v>
      </c>
      <c r="R10" s="39"/>
      <c r="S10" s="198" t="s">
        <v>113</v>
      </c>
      <c r="T10" s="258" t="s">
        <v>176</v>
      </c>
      <c r="U10" s="259"/>
      <c r="V10" s="259"/>
      <c r="W10" s="259"/>
      <c r="X10" s="259"/>
      <c r="Y10" s="259"/>
      <c r="Z10" s="259"/>
      <c r="AA10" s="259"/>
      <c r="AB10" s="259"/>
      <c r="AC10" s="259"/>
      <c r="AD10" s="259"/>
      <c r="AE10" s="259"/>
      <c r="AF10" s="259"/>
      <c r="AG10" s="259"/>
      <c r="AH10" s="259"/>
      <c r="AI10" s="259"/>
      <c r="AJ10" s="259"/>
      <c r="AK10" s="259"/>
      <c r="AL10" s="260"/>
    </row>
    <row r="11" spans="1:38" ht="15.3" thickBot="1" x14ac:dyDescent="0.6">
      <c r="B11" s="266"/>
      <c r="C11" s="49" t="s">
        <v>33</v>
      </c>
      <c r="D11" s="50">
        <f>SUM(D9-C69)</f>
        <v>0</v>
      </c>
      <c r="E11" s="51"/>
      <c r="F11" s="51">
        <f>F9-F10</f>
        <v>0</v>
      </c>
      <c r="G11" s="51">
        <f>G9-G10</f>
        <v>0</v>
      </c>
      <c r="H11" s="51">
        <f>H9-H10</f>
        <v>0</v>
      </c>
      <c r="I11" s="51">
        <f>I9-I10</f>
        <v>0</v>
      </c>
      <c r="J11" s="51">
        <f>J9-J10</f>
        <v>0</v>
      </c>
      <c r="K11" s="76"/>
      <c r="L11" s="51">
        <f t="shared" ref="L11:Q11" si="0">L9-L10</f>
        <v>0</v>
      </c>
      <c r="M11" s="51">
        <f t="shared" si="0"/>
        <v>0</v>
      </c>
      <c r="N11" s="51">
        <f t="shared" si="0"/>
        <v>0</v>
      </c>
      <c r="O11" s="51">
        <f t="shared" si="0"/>
        <v>0</v>
      </c>
      <c r="P11" s="51">
        <f t="shared" si="0"/>
        <v>0</v>
      </c>
      <c r="Q11" s="53">
        <f t="shared" si="0"/>
        <v>0</v>
      </c>
      <c r="S11" s="148" t="s">
        <v>114</v>
      </c>
      <c r="T11" s="258" t="s">
        <v>115</v>
      </c>
      <c r="U11" s="259"/>
      <c r="V11" s="259"/>
      <c r="W11" s="259"/>
      <c r="X11" s="259"/>
      <c r="Y11" s="259"/>
      <c r="Z11" s="259"/>
      <c r="AA11" s="259"/>
      <c r="AB11" s="259"/>
      <c r="AC11" s="259"/>
      <c r="AD11" s="259"/>
      <c r="AE11" s="259"/>
      <c r="AF11" s="259"/>
      <c r="AG11" s="259"/>
      <c r="AH11" s="259"/>
      <c r="AI11" s="259"/>
      <c r="AJ11" s="259"/>
      <c r="AK11" s="259"/>
      <c r="AL11" s="260"/>
    </row>
    <row r="12" spans="1:38" ht="15.3" thickBot="1" x14ac:dyDescent="0.6">
      <c r="D12" s="55"/>
      <c r="E12" s="55"/>
      <c r="F12" s="55"/>
      <c r="G12" s="55"/>
      <c r="H12" s="55"/>
      <c r="I12" s="55"/>
      <c r="J12" s="55"/>
      <c r="K12" s="55"/>
      <c r="L12" s="55"/>
      <c r="M12" s="55"/>
      <c r="N12" s="55"/>
      <c r="O12" s="55"/>
      <c r="P12" s="55"/>
      <c r="Q12" s="55"/>
      <c r="R12" s="56"/>
      <c r="S12" s="202" t="s">
        <v>116</v>
      </c>
      <c r="T12" s="247" t="s">
        <v>170</v>
      </c>
      <c r="U12" s="248"/>
      <c r="V12" s="248"/>
      <c r="W12" s="248"/>
      <c r="X12" s="248"/>
      <c r="Y12" s="248"/>
      <c r="Z12" s="248"/>
      <c r="AA12" s="248"/>
      <c r="AB12" s="248"/>
      <c r="AC12" s="248"/>
      <c r="AD12" s="248"/>
      <c r="AE12" s="248"/>
      <c r="AF12" s="248"/>
      <c r="AG12" s="248"/>
      <c r="AH12" s="248"/>
      <c r="AI12" s="248"/>
      <c r="AJ12" s="248"/>
      <c r="AK12" s="248"/>
      <c r="AL12" s="249"/>
    </row>
    <row r="13" spans="1:38" ht="15" customHeight="1" thickBot="1" x14ac:dyDescent="0.6">
      <c r="B13" s="250" t="s">
        <v>117</v>
      </c>
      <c r="C13" s="58" t="s">
        <v>28</v>
      </c>
      <c r="D13" s="59">
        <f>SUM(F13:Q13)</f>
        <v>0</v>
      </c>
      <c r="E13" s="59"/>
      <c r="F13" s="61">
        <f>F15+F14</f>
        <v>0</v>
      </c>
      <c r="G13" s="61">
        <f t="shared" ref="G13:Q13" si="1">G15+G14</f>
        <v>0</v>
      </c>
      <c r="H13" s="61">
        <f t="shared" si="1"/>
        <v>0</v>
      </c>
      <c r="I13" s="61">
        <f t="shared" si="1"/>
        <v>0</v>
      </c>
      <c r="J13" s="61">
        <f t="shared" si="1"/>
        <v>0</v>
      </c>
      <c r="K13" s="61"/>
      <c r="L13" s="61">
        <f>L15+L14</f>
        <v>0</v>
      </c>
      <c r="M13" s="61">
        <f>M15+M14</f>
        <v>0</v>
      </c>
      <c r="N13" s="61">
        <f t="shared" si="1"/>
        <v>0</v>
      </c>
      <c r="O13" s="61">
        <f t="shared" si="1"/>
        <v>0</v>
      </c>
      <c r="P13" s="61">
        <f t="shared" si="1"/>
        <v>0</v>
      </c>
      <c r="Q13" s="62">
        <f t="shared" si="1"/>
        <v>0</v>
      </c>
      <c r="R13" s="39"/>
    </row>
    <row r="14" spans="1:38" x14ac:dyDescent="0.55000000000000004">
      <c r="B14" s="251"/>
      <c r="C14" s="63" t="s">
        <v>38</v>
      </c>
      <c r="D14" s="64">
        <f>SUM(F14:Q14)</f>
        <v>0</v>
      </c>
      <c r="E14" s="64"/>
      <c r="F14" s="66">
        <v>0</v>
      </c>
      <c r="G14" s="66">
        <v>0</v>
      </c>
      <c r="H14" s="66">
        <v>0</v>
      </c>
      <c r="I14" s="66">
        <v>0</v>
      </c>
      <c r="J14" s="66">
        <v>0</v>
      </c>
      <c r="K14" s="66"/>
      <c r="L14" s="66">
        <v>0</v>
      </c>
      <c r="M14" s="66">
        <v>0</v>
      </c>
      <c r="N14" s="66">
        <v>0</v>
      </c>
      <c r="O14" s="66">
        <v>0</v>
      </c>
      <c r="P14" s="66">
        <v>0</v>
      </c>
      <c r="Q14" s="67">
        <v>0</v>
      </c>
      <c r="R14" s="39"/>
      <c r="S14" s="317" t="s">
        <v>39</v>
      </c>
      <c r="T14" s="366" t="s">
        <v>40</v>
      </c>
      <c r="U14" s="159"/>
      <c r="V14" s="159"/>
      <c r="W14" s="159"/>
      <c r="X14" s="159"/>
      <c r="Y14" s="159"/>
      <c r="Z14" s="159"/>
      <c r="AA14" s="159"/>
      <c r="AB14" s="159"/>
      <c r="AC14" s="159"/>
      <c r="AD14" s="159"/>
      <c r="AE14" s="159"/>
      <c r="AF14" s="159"/>
      <c r="AG14" s="159"/>
      <c r="AH14" s="60"/>
      <c r="AI14" s="60"/>
      <c r="AJ14" s="60"/>
      <c r="AK14" s="60"/>
      <c r="AL14" s="373"/>
    </row>
    <row r="15" spans="1:38" x14ac:dyDescent="0.55000000000000004">
      <c r="B15" s="251"/>
      <c r="C15" s="68" t="s">
        <v>41</v>
      </c>
      <c r="D15" s="69">
        <f>SUM(F15:Q15)</f>
        <v>0</v>
      </c>
      <c r="E15" s="69"/>
      <c r="F15" s="71">
        <v>0</v>
      </c>
      <c r="G15" s="71">
        <v>0</v>
      </c>
      <c r="H15" s="71">
        <v>0</v>
      </c>
      <c r="I15" s="71">
        <v>0</v>
      </c>
      <c r="J15" s="71">
        <v>0</v>
      </c>
      <c r="K15" s="71"/>
      <c r="L15" s="71">
        <v>0</v>
      </c>
      <c r="M15" s="71">
        <v>0</v>
      </c>
      <c r="N15" s="71">
        <v>0</v>
      </c>
      <c r="O15" s="71">
        <v>0</v>
      </c>
      <c r="P15" s="71">
        <v>0</v>
      </c>
      <c r="Q15" s="157">
        <v>0</v>
      </c>
      <c r="R15" s="39"/>
      <c r="S15" s="318"/>
      <c r="T15" s="367" t="s">
        <v>42</v>
      </c>
      <c r="U15" s="367"/>
      <c r="V15" s="367"/>
      <c r="W15" s="367"/>
      <c r="X15" s="367"/>
      <c r="Y15" s="367"/>
      <c r="Z15" s="367"/>
      <c r="AA15" s="367"/>
      <c r="AB15" s="367"/>
      <c r="AC15" s="367"/>
      <c r="AD15" s="367"/>
      <c r="AE15" s="367"/>
      <c r="AF15" s="367"/>
      <c r="AG15" s="368"/>
      <c r="AL15" s="374"/>
    </row>
    <row r="16" spans="1:38" ht="15.3" thickBot="1" x14ac:dyDescent="0.6">
      <c r="B16" s="251"/>
      <c r="C16" s="74" t="s">
        <v>30</v>
      </c>
      <c r="D16" s="39">
        <f>SUM(F16:Q16)</f>
        <v>0</v>
      </c>
      <c r="E16" s="55"/>
      <c r="F16" s="56">
        <f>SUMIF($O$28:$O$55,"A",$P$28:$P$55)</f>
        <v>0</v>
      </c>
      <c r="G16" s="56">
        <f>SUMIF($O$28:$O$55,"D",$P$28:$P$55)</f>
        <v>0</v>
      </c>
      <c r="H16" s="56">
        <f>SUMIF($O$28:$O$55,"P",$P$28:$P$55)</f>
        <v>0</v>
      </c>
      <c r="I16" s="56">
        <f>SUMIF($O$28:$O$55,"S",$P$28:$P$55)</f>
        <v>0</v>
      </c>
      <c r="J16" s="56">
        <f>SUMIF($O$28:$O$55,"CM",$P$28:$P$55)</f>
        <v>0</v>
      </c>
      <c r="K16" s="55"/>
      <c r="L16" s="56">
        <f>SUMIF($O$28:$O$55,"PM",$P$28:$P$55)</f>
        <v>0</v>
      </c>
      <c r="M16" s="56">
        <f>SUMIF($O$28:$O$55,"CO",$P$28:$P$55)</f>
        <v>0</v>
      </c>
      <c r="N16" s="56">
        <f>SUMIF($O$28:$O$55,"C",$P$28:$P$55)</f>
        <v>0</v>
      </c>
      <c r="O16" s="56">
        <f>SUMIF($O$28:$O$55,"E",$P$28:$P$55)</f>
        <v>0</v>
      </c>
      <c r="P16" s="56">
        <f>SUMIF($O$28:$O$55,"M",$P$28:$P$55)</f>
        <v>0</v>
      </c>
      <c r="Q16" s="158">
        <f>SUMIF($O$28:$O$55,"L",$P$28:$P$55)</f>
        <v>0</v>
      </c>
      <c r="R16" s="39"/>
      <c r="S16" s="319"/>
      <c r="T16" s="370" t="s">
        <v>99</v>
      </c>
      <c r="U16" s="370"/>
      <c r="V16" s="370"/>
      <c r="W16" s="370"/>
      <c r="X16" s="370"/>
      <c r="Y16" s="370"/>
      <c r="Z16" s="370"/>
      <c r="AA16" s="370"/>
      <c r="AB16" s="370"/>
      <c r="AC16" s="370"/>
      <c r="AD16" s="370"/>
      <c r="AE16" s="370"/>
      <c r="AF16" s="370"/>
      <c r="AG16" s="371"/>
      <c r="AH16" s="375"/>
      <c r="AI16" s="52"/>
      <c r="AJ16" s="52"/>
      <c r="AK16" s="52"/>
      <c r="AL16" s="376"/>
    </row>
    <row r="17" spans="2:38" ht="15.3" thickBot="1" x14ac:dyDescent="0.6">
      <c r="B17" s="252"/>
      <c r="C17" s="75" t="s">
        <v>33</v>
      </c>
      <c r="D17" s="76">
        <f>D13-D16</f>
        <v>0</v>
      </c>
      <c r="E17" s="76"/>
      <c r="F17" s="160">
        <f>F13-F16</f>
        <v>0</v>
      </c>
      <c r="G17" s="160">
        <f>G13-G16</f>
        <v>0</v>
      </c>
      <c r="H17" s="160">
        <f>H13-H16</f>
        <v>0</v>
      </c>
      <c r="I17" s="160">
        <f>I13-I16</f>
        <v>0</v>
      </c>
      <c r="J17" s="160">
        <f>J13-J16</f>
        <v>0</v>
      </c>
      <c r="K17" s="76"/>
      <c r="L17" s="160">
        <f t="shared" ref="L17:Q17" si="2">L13-L16</f>
        <v>0</v>
      </c>
      <c r="M17" s="160">
        <f t="shared" si="2"/>
        <v>0</v>
      </c>
      <c r="N17" s="160">
        <f t="shared" si="2"/>
        <v>0</v>
      </c>
      <c r="O17" s="160">
        <f t="shared" si="2"/>
        <v>0</v>
      </c>
      <c r="P17" s="160">
        <f t="shared" si="2"/>
        <v>0</v>
      </c>
      <c r="Q17" s="161">
        <f t="shared" si="2"/>
        <v>0</v>
      </c>
      <c r="R17" s="39"/>
    </row>
    <row r="18" spans="2:38" ht="15.3" thickBot="1" x14ac:dyDescent="0.6">
      <c r="D18" s="55"/>
      <c r="E18" s="55"/>
      <c r="F18" s="55"/>
      <c r="G18" s="55"/>
      <c r="H18" s="55"/>
      <c r="I18" s="55"/>
      <c r="J18" s="55"/>
      <c r="K18" s="55"/>
      <c r="L18" s="55"/>
      <c r="M18" s="55"/>
      <c r="N18" s="55"/>
      <c r="O18" s="55"/>
      <c r="P18" s="55"/>
      <c r="Q18" s="55"/>
      <c r="R18" s="39"/>
      <c r="S18" s="203" t="s">
        <v>118</v>
      </c>
      <c r="T18" s="323" t="s">
        <v>177</v>
      </c>
      <c r="U18" s="323"/>
      <c r="V18" s="323"/>
      <c r="W18" s="323"/>
      <c r="X18" s="323"/>
      <c r="Y18" s="323"/>
      <c r="Z18" s="323"/>
      <c r="AA18" s="323"/>
      <c r="AB18" s="323"/>
      <c r="AC18" s="323"/>
      <c r="AD18" s="323"/>
      <c r="AE18" s="323"/>
      <c r="AF18" s="323"/>
      <c r="AG18" s="323"/>
      <c r="AH18" s="323"/>
      <c r="AI18" s="323"/>
      <c r="AJ18" s="323"/>
      <c r="AK18" s="323"/>
      <c r="AL18" s="324"/>
    </row>
    <row r="19" spans="2:38" x14ac:dyDescent="0.55000000000000004">
      <c r="B19" s="314" t="s">
        <v>101</v>
      </c>
      <c r="C19" s="162" t="s">
        <v>28</v>
      </c>
      <c r="D19" s="59">
        <f>SUM(F19:Q19)</f>
        <v>0</v>
      </c>
      <c r="E19" s="59"/>
      <c r="F19" s="61">
        <f>F21+F20</f>
        <v>0</v>
      </c>
      <c r="G19" s="61">
        <f>G21+G20</f>
        <v>0</v>
      </c>
      <c r="H19" s="61">
        <f>H21+H20</f>
        <v>0</v>
      </c>
      <c r="I19" s="61">
        <f>I21+I20</f>
        <v>0</v>
      </c>
      <c r="J19" s="61">
        <f>J21+J20</f>
        <v>0</v>
      </c>
      <c r="K19" s="61"/>
      <c r="L19" s="61">
        <f t="shared" ref="L19:Q19" si="3">L21+L20</f>
        <v>0</v>
      </c>
      <c r="M19" s="61">
        <f t="shared" si="3"/>
        <v>0</v>
      </c>
      <c r="N19" s="61">
        <f t="shared" si="3"/>
        <v>0</v>
      </c>
      <c r="O19" s="61">
        <f t="shared" si="3"/>
        <v>0</v>
      </c>
      <c r="P19" s="61">
        <f t="shared" si="3"/>
        <v>0</v>
      </c>
      <c r="Q19" s="62">
        <f t="shared" si="3"/>
        <v>0</v>
      </c>
      <c r="R19" s="39"/>
    </row>
    <row r="20" spans="2:38" ht="15.3" thickBot="1" x14ac:dyDescent="0.6">
      <c r="B20" s="315"/>
      <c r="C20" s="163" t="s">
        <v>38</v>
      </c>
      <c r="D20" s="64">
        <f>SUM(F20:Q20)</f>
        <v>0</v>
      </c>
      <c r="E20" s="64"/>
      <c r="F20" s="66">
        <v>0</v>
      </c>
      <c r="G20" s="66">
        <v>0</v>
      </c>
      <c r="H20" s="66">
        <v>0</v>
      </c>
      <c r="I20" s="66">
        <v>0</v>
      </c>
      <c r="J20" s="66">
        <v>0</v>
      </c>
      <c r="K20" s="66"/>
      <c r="L20" s="66">
        <v>0</v>
      </c>
      <c r="M20" s="66">
        <v>0</v>
      </c>
      <c r="N20" s="66">
        <v>0</v>
      </c>
      <c r="O20" s="66">
        <v>0</v>
      </c>
      <c r="P20" s="66">
        <v>0</v>
      </c>
      <c r="Q20" s="67">
        <v>0</v>
      </c>
      <c r="R20" s="39"/>
    </row>
    <row r="21" spans="2:38" x14ac:dyDescent="0.55000000000000004">
      <c r="B21" s="315"/>
      <c r="C21" s="164" t="s">
        <v>41</v>
      </c>
      <c r="D21" s="69">
        <f>SUM(F21:Q21)</f>
        <v>0</v>
      </c>
      <c r="E21" s="69"/>
      <c r="F21" s="71">
        <v>0</v>
      </c>
      <c r="G21" s="71">
        <v>0</v>
      </c>
      <c r="H21" s="71">
        <v>0</v>
      </c>
      <c r="I21" s="71">
        <v>0</v>
      </c>
      <c r="J21" s="71">
        <v>0</v>
      </c>
      <c r="K21" s="71"/>
      <c r="L21" s="71">
        <v>0</v>
      </c>
      <c r="M21" s="71">
        <v>0</v>
      </c>
      <c r="N21" s="71">
        <v>0</v>
      </c>
      <c r="O21" s="71">
        <v>0</v>
      </c>
      <c r="P21" s="71">
        <v>0</v>
      </c>
      <c r="Q21" s="157">
        <v>0</v>
      </c>
      <c r="R21" s="39"/>
      <c r="X21" s="344" t="s">
        <v>140</v>
      </c>
      <c r="Y21" s="345"/>
      <c r="Z21" s="345"/>
      <c r="AA21" s="345"/>
      <c r="AB21" s="345"/>
      <c r="AC21" s="345"/>
      <c r="AD21" s="345"/>
      <c r="AE21" s="345"/>
      <c r="AF21" s="345"/>
      <c r="AG21" s="345"/>
      <c r="AH21" s="345"/>
      <c r="AI21" s="345"/>
      <c r="AJ21" s="345"/>
      <c r="AK21" s="345"/>
      <c r="AL21" s="346"/>
    </row>
    <row r="22" spans="2:38" x14ac:dyDescent="0.55000000000000004">
      <c r="B22" s="315"/>
      <c r="C22" s="165" t="s">
        <v>30</v>
      </c>
      <c r="D22" s="39">
        <f>SUM(F22:Q22)</f>
        <v>0</v>
      </c>
      <c r="E22" s="55"/>
      <c r="F22" s="56">
        <f>SUMIF($U$28:$U$55,"AF",$V$28:$V$55)</f>
        <v>0</v>
      </c>
      <c r="G22" s="56">
        <f>SUMIF($U$28:$U$55,"DF",$V$28:$V$55)</f>
        <v>0</v>
      </c>
      <c r="H22" s="56">
        <f>SUMIF($U$28:$U$55,"PF",$V$28:$V$55)</f>
        <v>0</v>
      </c>
      <c r="I22" s="56">
        <f>SUMIF($U$28:$U$55,"SF",$V$28:$V$55)</f>
        <v>0</v>
      </c>
      <c r="J22" s="56">
        <f>SUMIF($U$28:$U$55,"CMF",$V$28:$V$55)</f>
        <v>0</v>
      </c>
      <c r="K22" s="55"/>
      <c r="L22" s="56">
        <f>SUMIF($U$28:$U$55,"PMF",$V$28:$V$55)</f>
        <v>0</v>
      </c>
      <c r="M22" s="56">
        <f>SUMIF($U$28:$U$55,"COF",$V$28:$V$55)</f>
        <v>0</v>
      </c>
      <c r="N22" s="56">
        <f>SUMIF($U$28:$U$55,"CF",$V$28:$V$55)</f>
        <v>0</v>
      </c>
      <c r="O22" s="56">
        <f>SUMIF($U$28:$U$55,"EF",$V$28:$V$55)</f>
        <v>0</v>
      </c>
      <c r="P22" s="56">
        <f>SUMIF($U$28:$U$55,"MF",$V$28:$V$55)</f>
        <v>0</v>
      </c>
      <c r="Q22" s="158">
        <f>SUMIF($U$28:$U$55,"LF",$V$28:$V$55)</f>
        <v>0</v>
      </c>
      <c r="R22" s="39"/>
      <c r="X22" s="258" t="s">
        <v>142</v>
      </c>
      <c r="Y22" s="259"/>
      <c r="Z22" s="347" t="s">
        <v>141</v>
      </c>
      <c r="AA22" s="347"/>
      <c r="AB22" s="347"/>
      <c r="AC22" s="347"/>
      <c r="AD22" s="347"/>
      <c r="AE22" s="347"/>
      <c r="AF22" s="347"/>
      <c r="AG22" s="347"/>
      <c r="AH22" s="347"/>
      <c r="AI22" s="347"/>
      <c r="AJ22" s="347"/>
      <c r="AK22" s="347"/>
      <c r="AL22" s="348"/>
    </row>
    <row r="23" spans="2:38" ht="15.3" thickBot="1" x14ac:dyDescent="0.6">
      <c r="B23" s="316"/>
      <c r="C23" s="166" t="s">
        <v>33</v>
      </c>
      <c r="D23" s="76">
        <f>D19-D22</f>
        <v>0</v>
      </c>
      <c r="E23" s="76"/>
      <c r="F23" s="51">
        <f>F19-F22</f>
        <v>0</v>
      </c>
      <c r="G23" s="51">
        <f>G19-G22</f>
        <v>0</v>
      </c>
      <c r="H23" s="51">
        <f>H19-H22</f>
        <v>0</v>
      </c>
      <c r="I23" s="51">
        <f>I19-I22</f>
        <v>0</v>
      </c>
      <c r="J23" s="51">
        <f>J19-J22</f>
        <v>0</v>
      </c>
      <c r="K23" s="76"/>
      <c r="L23" s="51">
        <f t="shared" ref="L23:Q23" si="4">L19-L22</f>
        <v>0</v>
      </c>
      <c r="M23" s="51">
        <f t="shared" si="4"/>
        <v>0</v>
      </c>
      <c r="N23" s="51">
        <f t="shared" si="4"/>
        <v>0</v>
      </c>
      <c r="O23" s="51">
        <f t="shared" si="4"/>
        <v>0</v>
      </c>
      <c r="P23" s="51">
        <f t="shared" si="4"/>
        <v>0</v>
      </c>
      <c r="Q23" s="53">
        <f t="shared" si="4"/>
        <v>0</v>
      </c>
      <c r="R23" s="39"/>
      <c r="X23" s="258" t="s">
        <v>143</v>
      </c>
      <c r="Y23" s="259"/>
      <c r="Z23" s="347" t="s">
        <v>145</v>
      </c>
      <c r="AA23" s="347"/>
      <c r="AB23" s="347"/>
      <c r="AC23" s="347"/>
      <c r="AD23" s="347"/>
      <c r="AE23" s="347"/>
      <c r="AF23" s="347"/>
      <c r="AG23" s="347"/>
      <c r="AH23" s="347"/>
      <c r="AI23" s="347"/>
      <c r="AJ23" s="347"/>
      <c r="AK23" s="347"/>
      <c r="AL23" s="348"/>
    </row>
    <row r="24" spans="2:38" x14ac:dyDescent="0.55000000000000004">
      <c r="D24" s="55"/>
      <c r="Q24" s="39"/>
      <c r="X24" s="258" t="s">
        <v>144</v>
      </c>
      <c r="Y24" s="259"/>
      <c r="Z24" s="259" t="s">
        <v>146</v>
      </c>
      <c r="AA24" s="259"/>
      <c r="AB24" s="259"/>
      <c r="AC24" s="259"/>
      <c r="AD24" s="259"/>
      <c r="AE24" s="259"/>
      <c r="AF24" s="259"/>
      <c r="AG24" s="259"/>
      <c r="AH24" s="259"/>
      <c r="AI24" s="259"/>
      <c r="AJ24" s="259"/>
      <c r="AK24" s="259"/>
      <c r="AL24" s="260"/>
    </row>
    <row r="25" spans="2:38" ht="15.3" thickBot="1" x14ac:dyDescent="0.6">
      <c r="D25" s="55"/>
      <c r="Q25" s="39"/>
      <c r="X25" s="258" t="s">
        <v>147</v>
      </c>
      <c r="Y25" s="259"/>
      <c r="Z25" s="347" t="s">
        <v>148</v>
      </c>
      <c r="AA25" s="347"/>
      <c r="AB25" s="347"/>
      <c r="AC25" s="347"/>
      <c r="AD25" s="347"/>
      <c r="AE25" s="347"/>
      <c r="AF25" s="347"/>
      <c r="AG25" s="347"/>
      <c r="AH25" s="347"/>
      <c r="AI25" s="347"/>
      <c r="AJ25" s="347"/>
      <c r="AK25" s="347"/>
      <c r="AL25" s="348"/>
    </row>
    <row r="26" spans="2:38" ht="15.3" thickBot="1" x14ac:dyDescent="0.6">
      <c r="B26" s="273" t="s">
        <v>44</v>
      </c>
      <c r="C26" s="274"/>
      <c r="D26" s="275"/>
      <c r="F26" s="276" t="s">
        <v>45</v>
      </c>
      <c r="G26" s="277"/>
      <c r="H26" s="277"/>
      <c r="I26" s="277"/>
      <c r="J26" s="278"/>
      <c r="K26" s="15"/>
      <c r="L26" s="279" t="s">
        <v>119</v>
      </c>
      <c r="M26" s="280"/>
      <c r="N26" s="280"/>
      <c r="O26" s="280"/>
      <c r="P26" s="281"/>
      <c r="Q26" s="39"/>
      <c r="R26" s="309" t="s">
        <v>120</v>
      </c>
      <c r="S26" s="310"/>
      <c r="T26" s="310"/>
      <c r="U26" s="310"/>
      <c r="V26" s="311"/>
      <c r="X26" s="247" t="s">
        <v>149</v>
      </c>
      <c r="Y26" s="248"/>
      <c r="Z26" s="349" t="s">
        <v>150</v>
      </c>
      <c r="AA26" s="349"/>
      <c r="AB26" s="349"/>
      <c r="AC26" s="349"/>
      <c r="AD26" s="349"/>
      <c r="AE26" s="349"/>
      <c r="AF26" s="349"/>
      <c r="AG26" s="349"/>
      <c r="AH26" s="349"/>
      <c r="AI26" s="349"/>
      <c r="AJ26" s="349"/>
      <c r="AK26" s="349"/>
      <c r="AL26" s="350"/>
    </row>
    <row r="27" spans="2:38" ht="14.4" customHeight="1" x14ac:dyDescent="0.55000000000000004">
      <c r="B27" s="82" t="s">
        <v>48</v>
      </c>
      <c r="C27" s="83" t="s">
        <v>49</v>
      </c>
      <c r="D27" s="84" t="s">
        <v>50</v>
      </c>
      <c r="E27" s="15"/>
      <c r="F27" s="85" t="s">
        <v>51</v>
      </c>
      <c r="G27" s="241" t="s">
        <v>52</v>
      </c>
      <c r="H27" s="242"/>
      <c r="I27" s="86" t="s">
        <v>53</v>
      </c>
      <c r="J27" s="87" t="s">
        <v>50</v>
      </c>
      <c r="K27" s="15"/>
      <c r="L27" s="88" t="s">
        <v>51</v>
      </c>
      <c r="M27" s="243" t="s">
        <v>52</v>
      </c>
      <c r="N27" s="244"/>
      <c r="O27" s="89" t="s">
        <v>53</v>
      </c>
      <c r="P27" s="90" t="s">
        <v>50</v>
      </c>
      <c r="Q27" s="39"/>
      <c r="R27" s="167" t="s">
        <v>51</v>
      </c>
      <c r="S27" s="168" t="s">
        <v>52</v>
      </c>
      <c r="T27" s="169"/>
      <c r="U27" s="170" t="s">
        <v>53</v>
      </c>
      <c r="V27" s="171" t="s">
        <v>50</v>
      </c>
    </row>
    <row r="28" spans="2:38" x14ac:dyDescent="0.55000000000000004">
      <c r="B28" s="96"/>
      <c r="C28" s="97"/>
      <c r="D28" s="98"/>
      <c r="E28" s="39"/>
      <c r="F28" s="99"/>
      <c r="G28" s="325"/>
      <c r="H28" s="326"/>
      <c r="I28" s="100" t="str">
        <f>IFERROR(VLOOKUP(G28,[1]VLookup!$I$7:$J$17,2,FALSE),"")</f>
        <v/>
      </c>
      <c r="J28" s="98"/>
      <c r="K28" s="56"/>
      <c r="L28" s="99"/>
      <c r="M28" s="325"/>
      <c r="N28" s="326"/>
      <c r="O28" s="100" t="str">
        <f>IFERROR(VLOOKUP(M28,[1]VLookup!$I$7:$J$17,2,FALSE),"")</f>
        <v/>
      </c>
      <c r="P28" s="98"/>
      <c r="Q28" s="39"/>
      <c r="R28" s="99"/>
      <c r="S28" s="239"/>
      <c r="T28" s="239"/>
      <c r="U28" s="100" t="str">
        <f>IFERROR(VLOOKUP(S28,[1]VLookup!$I$22:$J$33,2,FALSE),"")</f>
        <v/>
      </c>
      <c r="V28" s="98"/>
    </row>
    <row r="29" spans="2:38" x14ac:dyDescent="0.55000000000000004">
      <c r="B29" s="96"/>
      <c r="C29" s="97"/>
      <c r="D29" s="98"/>
      <c r="E29" s="39"/>
      <c r="F29" s="99"/>
      <c r="G29" s="325"/>
      <c r="H29" s="326"/>
      <c r="I29" s="100" t="str">
        <f>IFERROR(VLOOKUP(G29,[1]VLookup!$I$7:$J$17,2,FALSE),"")</f>
        <v/>
      </c>
      <c r="J29" s="98"/>
      <c r="K29" s="56"/>
      <c r="L29" s="99"/>
      <c r="M29" s="325"/>
      <c r="N29" s="326"/>
      <c r="O29" s="100" t="str">
        <f>IFERROR(VLOOKUP(M29,[1]VLookup!$I$7:$J$17,2,FALSE),"")</f>
        <v/>
      </c>
      <c r="P29" s="98"/>
      <c r="Q29" s="39"/>
      <c r="R29" s="99"/>
      <c r="S29" s="239"/>
      <c r="T29" s="239"/>
      <c r="U29" s="100" t="str">
        <f>IFERROR(VLOOKUP(S29,[1]VLookup!$I$22:$J$33,2,FALSE),"")</f>
        <v/>
      </c>
      <c r="V29" s="98"/>
    </row>
    <row r="30" spans="2:38" x14ac:dyDescent="0.55000000000000004">
      <c r="B30" s="96"/>
      <c r="C30" s="97"/>
      <c r="D30" s="98"/>
      <c r="E30" s="39"/>
      <c r="F30" s="99"/>
      <c r="G30" s="325"/>
      <c r="H30" s="326"/>
      <c r="I30" s="100" t="str">
        <f>IFERROR(VLOOKUP(G30,[1]VLookup!$I$7:$J$17,2,FALSE),"")</f>
        <v/>
      </c>
      <c r="J30" s="98"/>
      <c r="K30" s="56"/>
      <c r="L30" s="99"/>
      <c r="M30" s="325"/>
      <c r="N30" s="326"/>
      <c r="O30" s="100" t="str">
        <f>IFERROR(VLOOKUP(M30,[1]VLookup!$I$7:$J$17,2,FALSE),"")</f>
        <v/>
      </c>
      <c r="P30" s="98"/>
      <c r="Q30" s="39"/>
      <c r="R30" s="99"/>
      <c r="S30" s="239"/>
      <c r="T30" s="239"/>
      <c r="U30" s="100" t="str">
        <f>IFERROR(VLOOKUP(S30,[1]VLookup!$I$22:$J$33,2,FALSE),"")</f>
        <v/>
      </c>
      <c r="V30" s="98"/>
    </row>
    <row r="31" spans="2:38" x14ac:dyDescent="0.55000000000000004">
      <c r="B31" s="96"/>
      <c r="C31" s="97"/>
      <c r="D31" s="98"/>
      <c r="E31" s="39"/>
      <c r="F31" s="99"/>
      <c r="G31" s="325"/>
      <c r="H31" s="326"/>
      <c r="I31" s="100" t="str">
        <f>IFERROR(VLOOKUP(G31,[1]VLookup!$I$7:$J$17,2,FALSE),"")</f>
        <v/>
      </c>
      <c r="J31" s="98"/>
      <c r="K31" s="56"/>
      <c r="L31" s="99"/>
      <c r="M31" s="325"/>
      <c r="N31" s="326"/>
      <c r="O31" s="100" t="str">
        <f>IFERROR(VLOOKUP(M31,[1]VLookup!$I$7:$J$17,2,FALSE),"")</f>
        <v/>
      </c>
      <c r="P31" s="98"/>
      <c r="Q31" s="39"/>
      <c r="R31" s="99"/>
      <c r="S31" s="239"/>
      <c r="T31" s="239"/>
      <c r="U31" s="100" t="str">
        <f>IFERROR(VLOOKUP(S31,[1]VLookup!$I$22:$J$33,2,FALSE),"")</f>
        <v/>
      </c>
      <c r="V31" s="98"/>
    </row>
    <row r="32" spans="2:38" x14ac:dyDescent="0.55000000000000004">
      <c r="B32" s="96"/>
      <c r="C32" s="97"/>
      <c r="D32" s="98"/>
      <c r="E32" s="39"/>
      <c r="F32" s="99"/>
      <c r="G32" s="325"/>
      <c r="H32" s="326"/>
      <c r="I32" s="100" t="str">
        <f>IFERROR(VLOOKUP(G32,[1]VLookup!$I$7:$J$17,2,FALSE),"")</f>
        <v/>
      </c>
      <c r="J32" s="98"/>
      <c r="K32" s="56"/>
      <c r="L32" s="99"/>
      <c r="M32" s="325"/>
      <c r="N32" s="326"/>
      <c r="O32" s="100" t="str">
        <f>IFERROR(VLOOKUP(M32,[1]VLookup!$I$7:$J$17,2,FALSE),"")</f>
        <v/>
      </c>
      <c r="P32" s="98"/>
      <c r="Q32" s="39"/>
      <c r="R32" s="99"/>
      <c r="S32" s="239"/>
      <c r="T32" s="239"/>
      <c r="U32" s="100" t="str">
        <f>IFERROR(VLOOKUP(S32,[1]VLookup!$I$22:$J$33,2,FALSE),"")</f>
        <v/>
      </c>
      <c r="V32" s="98"/>
    </row>
    <row r="33" spans="2:22" x14ac:dyDescent="0.55000000000000004">
      <c r="B33" s="96"/>
      <c r="C33" s="97"/>
      <c r="D33" s="98"/>
      <c r="E33" s="39"/>
      <c r="F33" s="99"/>
      <c r="G33" s="325"/>
      <c r="H33" s="326"/>
      <c r="I33" s="100" t="str">
        <f>IFERROR(VLOOKUP(G33,[1]VLookup!$I$7:$J$17,2,FALSE),"")</f>
        <v/>
      </c>
      <c r="J33" s="98"/>
      <c r="K33" s="56"/>
      <c r="L33" s="99"/>
      <c r="M33" s="325"/>
      <c r="N33" s="326"/>
      <c r="O33" s="100" t="str">
        <f>IFERROR(VLOOKUP(M33,[1]VLookup!$I$7:$J$17,2,FALSE),"")</f>
        <v/>
      </c>
      <c r="P33" s="98"/>
      <c r="Q33" s="39"/>
      <c r="R33" s="99"/>
      <c r="S33" s="239"/>
      <c r="T33" s="239"/>
      <c r="U33" s="100" t="str">
        <f>IFERROR(VLOOKUP(S33,[1]VLookup!$I$22:$J$33,2,FALSE),"")</f>
        <v/>
      </c>
      <c r="V33" s="98"/>
    </row>
    <row r="34" spans="2:22" x14ac:dyDescent="0.55000000000000004">
      <c r="B34" s="96"/>
      <c r="C34" s="97"/>
      <c r="D34" s="98"/>
      <c r="E34" s="39"/>
      <c r="F34" s="99"/>
      <c r="G34" s="325"/>
      <c r="H34" s="326"/>
      <c r="I34" s="100" t="str">
        <f>IFERROR(VLOOKUP(G34,[1]VLookup!$I$7:$J$17,2,FALSE),"")</f>
        <v/>
      </c>
      <c r="J34" s="98"/>
      <c r="K34" s="56"/>
      <c r="L34" s="99"/>
      <c r="M34" s="325"/>
      <c r="N34" s="326"/>
      <c r="O34" s="100" t="str">
        <f>IFERROR(VLOOKUP(M34,[1]VLookup!$I$7:$J$17,2,FALSE),"")</f>
        <v/>
      </c>
      <c r="P34" s="98"/>
      <c r="Q34" s="39"/>
      <c r="R34" s="99"/>
      <c r="S34" s="239"/>
      <c r="T34" s="239"/>
      <c r="U34" s="100" t="str">
        <f>IFERROR(VLOOKUP(S34,[1]VLookup!$I$22:$J$33,2,FALSE),"")</f>
        <v/>
      </c>
      <c r="V34" s="98"/>
    </row>
    <row r="35" spans="2:22" x14ac:dyDescent="0.55000000000000004">
      <c r="B35" s="96"/>
      <c r="C35" s="97"/>
      <c r="D35" s="98"/>
      <c r="E35" s="39"/>
      <c r="F35" s="99"/>
      <c r="G35" s="325"/>
      <c r="H35" s="326"/>
      <c r="I35" s="100" t="str">
        <f>IFERROR(VLOOKUP(G35,[1]VLookup!$I$7:$J$17,2,FALSE),"")</f>
        <v/>
      </c>
      <c r="J35" s="98"/>
      <c r="K35" s="56"/>
      <c r="L35" s="99"/>
      <c r="M35" s="325"/>
      <c r="N35" s="326"/>
      <c r="O35" s="204" t="str">
        <f>IFERROR(VLOOKUP(M35,[1]VLookup!$I$7:$J$17,2,FALSE),"")</f>
        <v/>
      </c>
      <c r="P35" s="98"/>
      <c r="Q35" s="39"/>
      <c r="R35" s="99"/>
      <c r="S35" s="239"/>
      <c r="T35" s="239"/>
      <c r="U35" s="100" t="str">
        <f>IFERROR(VLOOKUP(S35,[1]VLookup!$I$22:$J$33,2,FALSE),"")</f>
        <v/>
      </c>
      <c r="V35" s="98"/>
    </row>
    <row r="36" spans="2:22" x14ac:dyDescent="0.55000000000000004">
      <c r="B36" s="96"/>
      <c r="C36" s="97"/>
      <c r="D36" s="98"/>
      <c r="E36" s="39"/>
      <c r="F36" s="99"/>
      <c r="G36" s="325"/>
      <c r="H36" s="326"/>
      <c r="I36" s="100" t="str">
        <f>IFERROR(VLOOKUP(G36,[1]VLookup!$I$7:$J$17,2,FALSE),"")</f>
        <v/>
      </c>
      <c r="J36" s="98"/>
      <c r="K36" s="56"/>
      <c r="L36" s="99"/>
      <c r="M36" s="325"/>
      <c r="N36" s="326"/>
      <c r="O36" s="100" t="str">
        <f>IFERROR(VLOOKUP(M36,[1]VLookup!$I$7:$J$17,2,FALSE),"")</f>
        <v/>
      </c>
      <c r="P36" s="98"/>
      <c r="Q36" s="39"/>
      <c r="R36" s="99"/>
      <c r="S36" s="239"/>
      <c r="T36" s="239"/>
      <c r="U36" s="100" t="str">
        <f>IFERROR(VLOOKUP(S36,[1]VLookup!$I$22:$J$33,2,FALSE),"")</f>
        <v/>
      </c>
      <c r="V36" s="98"/>
    </row>
    <row r="37" spans="2:22" x14ac:dyDescent="0.55000000000000004">
      <c r="B37" s="96"/>
      <c r="C37" s="97"/>
      <c r="D37" s="98"/>
      <c r="E37" s="39"/>
      <c r="F37" s="99"/>
      <c r="G37" s="325"/>
      <c r="H37" s="326"/>
      <c r="I37" s="100" t="str">
        <f>IFERROR(VLOOKUP(G37,[1]VLookup!$I$7:$J$17,2,FALSE),"")</f>
        <v/>
      </c>
      <c r="J37" s="98"/>
      <c r="K37" s="56"/>
      <c r="L37" s="99"/>
      <c r="M37" s="325"/>
      <c r="N37" s="326"/>
      <c r="O37" s="100" t="str">
        <f>IFERROR(VLOOKUP(M37,[1]VLookup!$I$7:$J$17,2,FALSE),"")</f>
        <v/>
      </c>
      <c r="P37" s="98"/>
      <c r="Q37" s="39"/>
      <c r="R37" s="99"/>
      <c r="S37" s="239"/>
      <c r="T37" s="239"/>
      <c r="U37" s="100" t="str">
        <f>IFERROR(VLOOKUP(S37,[1]VLookup!$I$22:$J$33,2,FALSE),"")</f>
        <v/>
      </c>
      <c r="V37" s="98"/>
    </row>
    <row r="38" spans="2:22" x14ac:dyDescent="0.55000000000000004">
      <c r="B38" s="96"/>
      <c r="C38" s="97"/>
      <c r="D38" s="98"/>
      <c r="E38" s="39"/>
      <c r="F38" s="99"/>
      <c r="G38" s="325"/>
      <c r="H38" s="326"/>
      <c r="I38" s="100" t="str">
        <f>IFERROR(VLOOKUP(G38,[1]VLookup!$I$7:$J$17,2,FALSE),"")</f>
        <v/>
      </c>
      <c r="J38" s="98"/>
      <c r="K38" s="56"/>
      <c r="L38" s="99"/>
      <c r="M38" s="325"/>
      <c r="N38" s="326"/>
      <c r="O38" s="100" t="str">
        <f>IFERROR(VLOOKUP(M38,[1]VLookup!$I$7:$J$17,2,FALSE),"")</f>
        <v/>
      </c>
      <c r="P38" s="98"/>
      <c r="Q38" s="39"/>
      <c r="R38" s="99"/>
      <c r="S38" s="239"/>
      <c r="T38" s="239"/>
      <c r="U38" s="100" t="str">
        <f>IFERROR(VLOOKUP(S38,[1]VLookup!$I$22:$J$33,2,FALSE),"")</f>
        <v/>
      </c>
      <c r="V38" s="98"/>
    </row>
    <row r="39" spans="2:22" x14ac:dyDescent="0.55000000000000004">
      <c r="B39" s="96"/>
      <c r="C39" s="97"/>
      <c r="D39" s="98"/>
      <c r="E39" s="39"/>
      <c r="F39" s="99"/>
      <c r="G39" s="325"/>
      <c r="H39" s="326"/>
      <c r="I39" s="100" t="str">
        <f>IFERROR(VLOOKUP(G39,[1]VLookup!$I$7:$J$17,2,FALSE),"")</f>
        <v/>
      </c>
      <c r="J39" s="98"/>
      <c r="K39" s="56"/>
      <c r="L39" s="99"/>
      <c r="M39" s="325"/>
      <c r="N39" s="326"/>
      <c r="O39" s="100" t="str">
        <f>IFERROR(VLOOKUP(M39,[1]VLookup!$I$7:$J$17,2,FALSE),"")</f>
        <v/>
      </c>
      <c r="P39" s="98"/>
      <c r="Q39" s="39"/>
      <c r="R39" s="99"/>
      <c r="S39" s="239"/>
      <c r="T39" s="239"/>
      <c r="U39" s="100" t="str">
        <f>IFERROR(VLOOKUP(S39,[1]VLookup!$I$22:$J$33,2,FALSE),"")</f>
        <v/>
      </c>
      <c r="V39" s="98"/>
    </row>
    <row r="40" spans="2:22" x14ac:dyDescent="0.55000000000000004">
      <c r="B40" s="96"/>
      <c r="C40" s="97"/>
      <c r="D40" s="98"/>
      <c r="E40" s="39"/>
      <c r="F40" s="99"/>
      <c r="G40" s="325"/>
      <c r="H40" s="326"/>
      <c r="I40" s="100" t="str">
        <f>IFERROR(VLOOKUP(G40,[1]VLookup!$I$7:$J$17,2,FALSE),"")</f>
        <v/>
      </c>
      <c r="J40" s="98"/>
      <c r="K40" s="56"/>
      <c r="L40" s="99"/>
      <c r="M40" s="325"/>
      <c r="N40" s="326"/>
      <c r="O40" s="100" t="str">
        <f>IFERROR(VLOOKUP(M40,[1]VLookup!$I$7:$J$17,2,FALSE),"")</f>
        <v/>
      </c>
      <c r="P40" s="98"/>
      <c r="Q40" s="39"/>
      <c r="R40" s="99"/>
      <c r="S40" s="239"/>
      <c r="T40" s="239"/>
      <c r="U40" s="100" t="str">
        <f>IFERROR(VLOOKUP(S40,[1]VLookup!$I$22:$J$33,2,FALSE),"")</f>
        <v/>
      </c>
      <c r="V40" s="98"/>
    </row>
    <row r="41" spans="2:22" x14ac:dyDescent="0.55000000000000004">
      <c r="B41" s="96"/>
      <c r="C41" s="97"/>
      <c r="D41" s="98"/>
      <c r="E41" s="39"/>
      <c r="F41" s="99"/>
      <c r="G41" s="325"/>
      <c r="H41" s="326"/>
      <c r="I41" s="100" t="str">
        <f>IFERROR(VLOOKUP(G41,[1]VLookup!$I$7:$J$17,2,FALSE),"")</f>
        <v/>
      </c>
      <c r="J41" s="98"/>
      <c r="K41" s="56"/>
      <c r="L41" s="99"/>
      <c r="M41" s="325"/>
      <c r="N41" s="326"/>
      <c r="O41" s="100" t="str">
        <f>IFERROR(VLOOKUP(M41,[1]VLookup!$I$7:$J$17,2,FALSE),"")</f>
        <v/>
      </c>
      <c r="P41" s="98"/>
      <c r="Q41" s="39"/>
      <c r="R41" s="99"/>
      <c r="S41" s="239"/>
      <c r="T41" s="239"/>
      <c r="U41" s="100" t="str">
        <f>IFERROR(VLOOKUP(S41,[1]VLookup!$I$22:$J$33,2,FALSE),"")</f>
        <v/>
      </c>
      <c r="V41" s="98"/>
    </row>
    <row r="42" spans="2:22" x14ac:dyDescent="0.55000000000000004">
      <c r="B42" s="96"/>
      <c r="C42" s="97"/>
      <c r="D42" s="98"/>
      <c r="E42" s="39"/>
      <c r="F42" s="99"/>
      <c r="G42" s="325"/>
      <c r="H42" s="326"/>
      <c r="I42" s="100" t="str">
        <f>IFERROR(VLOOKUP(G42,[1]VLookup!$I$7:$J$17,2,FALSE),"")</f>
        <v/>
      </c>
      <c r="J42" s="98"/>
      <c r="K42" s="56"/>
      <c r="L42" s="99"/>
      <c r="M42" s="325"/>
      <c r="N42" s="326"/>
      <c r="O42" s="100" t="str">
        <f>IFERROR(VLOOKUP(M42,[1]VLookup!$I$7:$J$17,2,FALSE),"")</f>
        <v/>
      </c>
      <c r="P42" s="98"/>
      <c r="Q42" s="39"/>
      <c r="R42" s="99"/>
      <c r="S42" s="239"/>
      <c r="T42" s="239"/>
      <c r="U42" s="100" t="str">
        <f>IFERROR(VLOOKUP(S42,[1]VLookup!$I$22:$J$33,2,FALSE),"")</f>
        <v/>
      </c>
      <c r="V42" s="98"/>
    </row>
    <row r="43" spans="2:22" x14ac:dyDescent="0.55000000000000004">
      <c r="B43" s="96"/>
      <c r="C43" s="97"/>
      <c r="D43" s="98"/>
      <c r="E43" s="39"/>
      <c r="F43" s="99"/>
      <c r="G43" s="325"/>
      <c r="H43" s="326"/>
      <c r="I43" s="100" t="str">
        <f>IFERROR(VLOOKUP(G43,[1]VLookup!$I$7:$J$17,2,FALSE),"")</f>
        <v/>
      </c>
      <c r="J43" s="98"/>
      <c r="K43" s="56"/>
      <c r="L43" s="99"/>
      <c r="M43" s="325"/>
      <c r="N43" s="326"/>
      <c r="O43" s="100" t="str">
        <f>IFERROR(VLOOKUP(M43,[1]VLookup!$I$7:$J$17,2,FALSE),"")</f>
        <v/>
      </c>
      <c r="P43" s="98"/>
      <c r="Q43" s="39"/>
      <c r="R43" s="99"/>
      <c r="S43" s="239"/>
      <c r="T43" s="239"/>
      <c r="U43" s="100" t="str">
        <f>IFERROR(VLOOKUP(S43,[1]VLookup!$I$22:$J$33,2,FALSE),"")</f>
        <v/>
      </c>
      <c r="V43" s="98"/>
    </row>
    <row r="44" spans="2:22" x14ac:dyDescent="0.55000000000000004">
      <c r="B44" s="96"/>
      <c r="C44" s="97"/>
      <c r="D44" s="98"/>
      <c r="E44" s="39"/>
      <c r="F44" s="99"/>
      <c r="G44" s="325"/>
      <c r="H44" s="326"/>
      <c r="I44" s="100" t="str">
        <f>IFERROR(VLOOKUP(G44,[1]VLookup!$I$7:$J$17,2,FALSE),"")</f>
        <v/>
      </c>
      <c r="J44" s="98"/>
      <c r="K44" s="56"/>
      <c r="L44" s="99"/>
      <c r="M44" s="325"/>
      <c r="N44" s="326"/>
      <c r="O44" s="100" t="str">
        <f>IFERROR(VLOOKUP(M44,[1]VLookup!$I$7:$J$17,2,FALSE),"")</f>
        <v/>
      </c>
      <c r="P44" s="98"/>
      <c r="Q44" s="39"/>
      <c r="R44" s="99"/>
      <c r="S44" s="239"/>
      <c r="T44" s="239"/>
      <c r="U44" s="100" t="str">
        <f>IFERROR(VLOOKUP(S44,[1]VLookup!$I$22:$J$33,2,FALSE),"")</f>
        <v/>
      </c>
      <c r="V44" s="98"/>
    </row>
    <row r="45" spans="2:22" x14ac:dyDescent="0.55000000000000004">
      <c r="B45" s="96"/>
      <c r="C45" s="97"/>
      <c r="D45" s="98"/>
      <c r="E45" s="39"/>
      <c r="F45" s="99"/>
      <c r="G45" s="325"/>
      <c r="H45" s="326"/>
      <c r="I45" s="100" t="str">
        <f>IFERROR(VLOOKUP(G45,[1]VLookup!$I$7:$J$17,2,FALSE),"")</f>
        <v/>
      </c>
      <c r="J45" s="98"/>
      <c r="K45" s="56"/>
      <c r="L45" s="99"/>
      <c r="M45" s="325"/>
      <c r="N45" s="326"/>
      <c r="O45" s="100" t="str">
        <f>IFERROR(VLOOKUP(M45,[1]VLookup!$I$7:$J$17,2,FALSE),"")</f>
        <v/>
      </c>
      <c r="P45" s="98"/>
      <c r="Q45" s="39"/>
      <c r="R45" s="99"/>
      <c r="S45" s="239"/>
      <c r="T45" s="239"/>
      <c r="U45" s="100" t="str">
        <f>IFERROR(VLOOKUP(S45,[1]VLookup!$I$22:$J$33,2,FALSE),"")</f>
        <v/>
      </c>
      <c r="V45" s="98"/>
    </row>
    <row r="46" spans="2:22" ht="16.2" customHeight="1" x14ac:dyDescent="0.55000000000000004">
      <c r="B46" s="96"/>
      <c r="C46" s="97"/>
      <c r="D46" s="98"/>
      <c r="E46" s="39"/>
      <c r="F46" s="99"/>
      <c r="G46" s="325"/>
      <c r="H46" s="326"/>
      <c r="I46" s="100" t="str">
        <f>IFERROR(VLOOKUP(G46,[1]VLookup!$I$7:$J$17,2,FALSE),"")</f>
        <v/>
      </c>
      <c r="J46" s="98"/>
      <c r="K46" s="56"/>
      <c r="L46" s="99"/>
      <c r="M46" s="325"/>
      <c r="N46" s="326"/>
      <c r="O46" s="100" t="str">
        <f>IFERROR(VLOOKUP(M46,[1]VLookup!$I$7:$J$17,2,FALSE),"")</f>
        <v/>
      </c>
      <c r="P46" s="98"/>
      <c r="Q46" s="39"/>
      <c r="R46" s="99"/>
      <c r="S46" s="239"/>
      <c r="T46" s="239"/>
      <c r="U46" s="100" t="str">
        <f>IFERROR(VLOOKUP(S46,[1]VLookup!$I$22:$J$33,2,FALSE),"")</f>
        <v/>
      </c>
      <c r="V46" s="98"/>
    </row>
    <row r="47" spans="2:22" ht="16.2" customHeight="1" x14ac:dyDescent="0.55000000000000004">
      <c r="B47" s="96"/>
      <c r="C47" s="97"/>
      <c r="D47" s="98"/>
      <c r="E47" s="39"/>
      <c r="F47" s="99"/>
      <c r="G47" s="325"/>
      <c r="H47" s="326"/>
      <c r="I47" s="100" t="str">
        <f>IFERROR(VLOOKUP(G47,[1]VLookup!$I$7:$J$17,2,FALSE),"")</f>
        <v/>
      </c>
      <c r="J47" s="98"/>
      <c r="K47" s="56"/>
      <c r="L47" s="99"/>
      <c r="M47" s="325"/>
      <c r="N47" s="326"/>
      <c r="O47" s="100" t="str">
        <f>IFERROR(VLOOKUP(M47,[1]VLookup!$I$7:$J$17,2,FALSE),"")</f>
        <v/>
      </c>
      <c r="P47" s="98"/>
      <c r="Q47" s="39"/>
      <c r="R47" s="99"/>
      <c r="S47" s="239"/>
      <c r="T47" s="239"/>
      <c r="U47" s="100" t="str">
        <f>IFERROR(VLOOKUP(S47,[1]VLookup!$I$22:$J$33,2,FALSE),"")</f>
        <v/>
      </c>
      <c r="V47" s="98"/>
    </row>
    <row r="48" spans="2:22" ht="16.2" customHeight="1" x14ac:dyDescent="0.55000000000000004">
      <c r="B48" s="96"/>
      <c r="C48" s="97"/>
      <c r="D48" s="98"/>
      <c r="E48" s="39"/>
      <c r="F48" s="99"/>
      <c r="G48" s="325"/>
      <c r="H48" s="326"/>
      <c r="I48" s="100" t="str">
        <f>IFERROR(VLOOKUP(G48,[1]VLookup!$I$7:$J$17,2,FALSE),"")</f>
        <v/>
      </c>
      <c r="J48" s="98"/>
      <c r="K48" s="56"/>
      <c r="L48" s="99"/>
      <c r="M48" s="325"/>
      <c r="N48" s="326"/>
      <c r="O48" s="100" t="str">
        <f>IFERROR(VLOOKUP(M48,[1]VLookup!$I$7:$J$17,2,FALSE),"")</f>
        <v/>
      </c>
      <c r="P48" s="98"/>
      <c r="Q48" s="39"/>
      <c r="R48" s="99"/>
      <c r="S48" s="239"/>
      <c r="T48" s="239"/>
      <c r="U48" s="100" t="str">
        <f>IFERROR(VLOOKUP(S48,[1]VLookup!$I$22:$J$33,2,FALSE),"")</f>
        <v/>
      </c>
      <c r="V48" s="98"/>
    </row>
    <row r="49" spans="2:22" ht="16.2" customHeight="1" x14ac:dyDescent="0.55000000000000004">
      <c r="B49" s="96"/>
      <c r="C49" s="97"/>
      <c r="D49" s="98"/>
      <c r="E49" s="39"/>
      <c r="F49" s="99"/>
      <c r="G49" s="325"/>
      <c r="H49" s="326"/>
      <c r="I49" s="100" t="str">
        <f>IFERROR(VLOOKUP(G49,[1]VLookup!$I$7:$J$17,2,FALSE),"")</f>
        <v/>
      </c>
      <c r="J49" s="98"/>
      <c r="K49" s="56"/>
      <c r="L49" s="99"/>
      <c r="M49" s="325"/>
      <c r="N49" s="326"/>
      <c r="O49" s="100" t="str">
        <f>IFERROR(VLOOKUP(M49,[1]VLookup!$I$7:$J$17,2,FALSE),"")</f>
        <v/>
      </c>
      <c r="P49" s="98"/>
      <c r="Q49" s="39"/>
      <c r="R49" s="99"/>
      <c r="S49" s="239"/>
      <c r="T49" s="239"/>
      <c r="U49" s="100" t="str">
        <f>IFERROR(VLOOKUP(S49,[1]VLookup!$I$22:$J$33,2,FALSE),"")</f>
        <v/>
      </c>
      <c r="V49" s="98"/>
    </row>
    <row r="50" spans="2:22" x14ac:dyDescent="0.55000000000000004">
      <c r="B50" s="96"/>
      <c r="C50" s="97"/>
      <c r="D50" s="98"/>
      <c r="E50" s="39"/>
      <c r="F50" s="99"/>
      <c r="G50" s="325"/>
      <c r="H50" s="326"/>
      <c r="I50" s="100" t="str">
        <f>IFERROR(VLOOKUP(G50,[1]VLookup!$I$7:$J$17,2,FALSE),"")</f>
        <v/>
      </c>
      <c r="J50" s="98"/>
      <c r="K50" s="56"/>
      <c r="L50" s="99"/>
      <c r="M50" s="325"/>
      <c r="N50" s="326"/>
      <c r="O50" s="100" t="str">
        <f>IFERROR(VLOOKUP(M50,[1]VLookup!$I$7:$J$17,2,FALSE),"")</f>
        <v/>
      </c>
      <c r="P50" s="98"/>
      <c r="Q50" s="39"/>
      <c r="R50" s="99"/>
      <c r="S50" s="239"/>
      <c r="T50" s="239"/>
      <c r="U50" s="100" t="str">
        <f>IFERROR(VLOOKUP(S50,[1]VLookup!$I$22:$J$33,2,FALSE),"")</f>
        <v/>
      </c>
      <c r="V50" s="98"/>
    </row>
    <row r="51" spans="2:22" x14ac:dyDescent="0.55000000000000004">
      <c r="B51" s="96"/>
      <c r="C51" s="97"/>
      <c r="D51" s="98"/>
      <c r="E51" s="39"/>
      <c r="F51" s="103"/>
      <c r="G51" s="325"/>
      <c r="H51" s="326"/>
      <c r="I51" s="100" t="str">
        <f>IFERROR(VLOOKUP(G51,[1]VLookup!$I$7:$J$17,2,FALSE),"")</f>
        <v/>
      </c>
      <c r="J51" s="98"/>
      <c r="K51" s="56"/>
      <c r="L51" s="99"/>
      <c r="M51" s="325"/>
      <c r="N51" s="326"/>
      <c r="O51" s="100" t="str">
        <f>IFERROR(VLOOKUP(M51,[1]VLookup!$I$7:$J$17,2,FALSE),"")</f>
        <v/>
      </c>
      <c r="P51" s="98"/>
      <c r="Q51" s="39"/>
      <c r="R51" s="99"/>
      <c r="S51" s="239"/>
      <c r="T51" s="239"/>
      <c r="U51" s="100" t="str">
        <f>IFERROR(VLOOKUP(S51,[1]VLookup!$I$22:$J$33,2,FALSE),"")</f>
        <v/>
      </c>
      <c r="V51" s="98"/>
    </row>
    <row r="52" spans="2:22" x14ac:dyDescent="0.55000000000000004">
      <c r="B52" s="96"/>
      <c r="C52" s="97"/>
      <c r="D52" s="98"/>
      <c r="E52" s="39"/>
      <c r="F52" s="103"/>
      <c r="G52" s="325"/>
      <c r="H52" s="326"/>
      <c r="I52" s="100" t="str">
        <f>IFERROR(VLOOKUP(G52,[1]VLookup!$I$7:$J$17,2,FALSE),"")</f>
        <v/>
      </c>
      <c r="J52" s="98"/>
      <c r="K52" s="56"/>
      <c r="L52" s="103"/>
      <c r="M52" s="325"/>
      <c r="N52" s="326"/>
      <c r="O52" s="100" t="str">
        <f>IFERROR(VLOOKUP(M52,[1]VLookup!$I$7:$J$17,2,FALSE),"")</f>
        <v/>
      </c>
      <c r="P52" s="98"/>
      <c r="Q52" s="39"/>
      <c r="R52" s="103"/>
      <c r="S52" s="239"/>
      <c r="T52" s="239"/>
      <c r="U52" s="100" t="str">
        <f>IFERROR(VLOOKUP(S52,[1]VLookup!$I$22:$J$33,2,FALSE),"")</f>
        <v/>
      </c>
      <c r="V52" s="98"/>
    </row>
    <row r="53" spans="2:22" x14ac:dyDescent="0.55000000000000004">
      <c r="B53" s="96"/>
      <c r="C53" s="97"/>
      <c r="D53" s="98"/>
      <c r="E53" s="39"/>
      <c r="F53" s="103"/>
      <c r="G53" s="325"/>
      <c r="H53" s="326"/>
      <c r="I53" s="100" t="str">
        <f>IFERROR(VLOOKUP(G53,[1]VLookup!$I$7:$J$17,2,FALSE),"")</f>
        <v/>
      </c>
      <c r="J53" s="98"/>
      <c r="K53" s="56"/>
      <c r="L53" s="103"/>
      <c r="M53" s="325"/>
      <c r="N53" s="326"/>
      <c r="O53" s="100" t="str">
        <f>IFERROR(VLOOKUP(M53,[1]VLookup!$I$7:$J$17,2,FALSE),"")</f>
        <v/>
      </c>
      <c r="P53" s="98"/>
      <c r="Q53" s="39"/>
      <c r="R53" s="103"/>
      <c r="S53" s="239"/>
      <c r="T53" s="239"/>
      <c r="U53" s="100" t="str">
        <f>IFERROR(VLOOKUP(S53,[1]VLookup!$I$22:$J$33,2,FALSE),"")</f>
        <v/>
      </c>
      <c r="V53" s="98"/>
    </row>
    <row r="54" spans="2:22" x14ac:dyDescent="0.55000000000000004">
      <c r="B54" s="96"/>
      <c r="C54" s="97"/>
      <c r="D54" s="98"/>
      <c r="E54" s="39"/>
      <c r="F54" s="103"/>
      <c r="G54" s="325"/>
      <c r="H54" s="326"/>
      <c r="I54" s="100" t="str">
        <f>IFERROR(VLOOKUP(G54,[1]VLookup!$I$7:$J$17,2,FALSE),"")</f>
        <v/>
      </c>
      <c r="J54" s="98"/>
      <c r="K54" s="56"/>
      <c r="L54" s="103"/>
      <c r="M54" s="325"/>
      <c r="N54" s="326"/>
      <c r="O54" s="100" t="str">
        <f>IFERROR(VLOOKUP(M54,[1]VLookup!$I$7:$J$17,2,FALSE),"")</f>
        <v/>
      </c>
      <c r="P54" s="98"/>
      <c r="Q54" s="39"/>
      <c r="R54" s="103"/>
      <c r="S54" s="239"/>
      <c r="T54" s="239"/>
      <c r="U54" s="100" t="str">
        <f>IFERROR(VLOOKUP(S54,[1]VLookup!$I$22:$J$33,2,FALSE),"")</f>
        <v/>
      </c>
      <c r="V54" s="98"/>
    </row>
    <row r="55" spans="2:22" ht="15.3" thickBot="1" x14ac:dyDescent="0.6">
      <c r="B55" s="96"/>
      <c r="C55" s="205"/>
      <c r="D55" s="206"/>
      <c r="E55" s="39"/>
      <c r="F55" s="103"/>
      <c r="G55" s="325"/>
      <c r="H55" s="326"/>
      <c r="I55" s="100" t="str">
        <f>IFERROR(VLOOKUP(G55,[1]VLookup!$I$7:$J$17,2,FALSE),"")</f>
        <v/>
      </c>
      <c r="J55" s="98"/>
      <c r="K55" s="56"/>
      <c r="L55" s="103"/>
      <c r="M55" s="325"/>
      <c r="N55" s="326"/>
      <c r="O55" s="100" t="str">
        <f>IFERROR(VLOOKUP(M55,[1]VLookup!$I$7:$J$17,2,FALSE),"")</f>
        <v/>
      </c>
      <c r="P55" s="98"/>
      <c r="Q55" s="39"/>
      <c r="R55" s="103"/>
      <c r="S55" s="239"/>
      <c r="T55" s="239"/>
      <c r="U55" s="100" t="str">
        <f>IFERROR(VLOOKUP(S55,[1]VLookup!$I$22:$J$33,2,FALSE),"")</f>
        <v/>
      </c>
      <c r="V55" s="98"/>
    </row>
    <row r="56" spans="2:22" ht="15.3" thickBot="1" x14ac:dyDescent="0.6">
      <c r="B56" s="327"/>
      <c r="C56" s="207" t="s">
        <v>121</v>
      </c>
      <c r="D56" s="208">
        <f>SUM(D28:D55)</f>
        <v>0</v>
      </c>
      <c r="F56" s="103"/>
      <c r="G56" s="325"/>
      <c r="H56" s="326"/>
      <c r="I56" s="100" t="str">
        <f>IFERROR(VLOOKUP(G56,[1]VLookup!$I$7:$J$17,2,FALSE),"")</f>
        <v/>
      </c>
      <c r="J56" s="98"/>
      <c r="L56" s="103"/>
      <c r="M56" s="325"/>
      <c r="N56" s="326"/>
      <c r="O56" s="100" t="str">
        <f>IFERROR(VLOOKUP(M56,[1]VLookup!$I$7:$J$17,2,FALSE),"")</f>
        <v/>
      </c>
      <c r="P56" s="98"/>
      <c r="Q56" s="55"/>
      <c r="R56" s="103"/>
      <c r="S56" s="239"/>
      <c r="T56" s="239"/>
      <c r="U56" s="100" t="str">
        <f>IFERROR(VLOOKUP(S56,[1]VLookup!$I$22:$J$33,2,FALSE),"")</f>
        <v/>
      </c>
      <c r="V56" s="98"/>
    </row>
    <row r="57" spans="2:22" x14ac:dyDescent="0.55000000000000004">
      <c r="B57" s="328"/>
      <c r="C57" s="209" t="s">
        <v>122</v>
      </c>
      <c r="D57" s="210">
        <f>SUM(J57+P57+V57)</f>
        <v>0</v>
      </c>
      <c r="F57" s="330" t="str">
        <f>IF(D56=D57,"QA/QC Pass", "QA/QC Fail")</f>
        <v>QA/QC Pass</v>
      </c>
      <c r="G57" s="332"/>
      <c r="H57" s="332"/>
      <c r="I57" s="211" t="s">
        <v>55</v>
      </c>
      <c r="J57" s="119">
        <f>SUM(J28:J55)</f>
        <v>0</v>
      </c>
      <c r="K57" s="55"/>
      <c r="L57" s="189"/>
      <c r="O57" s="211" t="s">
        <v>55</v>
      </c>
      <c r="P57" s="119">
        <f>SUM(P28:P55)</f>
        <v>0</v>
      </c>
      <c r="Q57" s="120"/>
      <c r="R57" s="377"/>
      <c r="S57" s="378"/>
      <c r="T57" s="379"/>
      <c r="U57" s="212" t="s">
        <v>55</v>
      </c>
      <c r="V57" s="213">
        <f>SUM(V28:V55)</f>
        <v>0</v>
      </c>
    </row>
    <row r="58" spans="2:22" ht="15.3" thickBot="1" x14ac:dyDescent="0.6">
      <c r="B58" s="328"/>
      <c r="C58" s="209" t="s">
        <v>123</v>
      </c>
      <c r="D58" s="210">
        <f>V57</f>
        <v>0</v>
      </c>
      <c r="F58" s="331"/>
      <c r="G58" s="288"/>
      <c r="H58" s="288"/>
      <c r="I58" s="214" t="s">
        <v>124</v>
      </c>
      <c r="J58" s="122" t="e">
        <f>J57/D56</f>
        <v>#DIV/0!</v>
      </c>
      <c r="L58" s="375"/>
      <c r="M58" s="52"/>
      <c r="N58" s="52"/>
      <c r="O58" s="214" t="s">
        <v>56</v>
      </c>
      <c r="P58" s="122" t="e">
        <f>P57/D56</f>
        <v>#DIV/0!</v>
      </c>
      <c r="Q58" s="120"/>
      <c r="R58" s="380"/>
      <c r="S58" s="381"/>
      <c r="T58" s="382"/>
      <c r="U58" s="215" t="s">
        <v>56</v>
      </c>
      <c r="V58" s="122" t="e">
        <f>V57/D56</f>
        <v>#DIV/0!</v>
      </c>
    </row>
    <row r="59" spans="2:22" ht="15.3" thickBot="1" x14ac:dyDescent="0.6">
      <c r="B59" s="329"/>
      <c r="C59" s="138" t="s">
        <v>125</v>
      </c>
      <c r="D59" s="216">
        <f>D56-D58</f>
        <v>0</v>
      </c>
      <c r="G59" s="55"/>
      <c r="I59" s="38"/>
      <c r="J59" s="120"/>
      <c r="L59" s="123"/>
    </row>
    <row r="60" spans="2:22" ht="15.3" thickBot="1" x14ac:dyDescent="0.6">
      <c r="C60" s="182"/>
      <c r="D60" s="217"/>
      <c r="G60" s="55"/>
      <c r="N60" s="18" t="s">
        <v>1</v>
      </c>
      <c r="P60" s="18" t="s">
        <v>1</v>
      </c>
      <c r="Q60" s="124"/>
    </row>
    <row r="61" spans="2:22" ht="15.3" thickBot="1" x14ac:dyDescent="0.6">
      <c r="I61" s="306" t="s">
        <v>58</v>
      </c>
      <c r="J61" s="307"/>
      <c r="K61" s="307"/>
      <c r="L61" s="307"/>
      <c r="R61" s="123"/>
      <c r="S61" s="123"/>
      <c r="T61" s="123"/>
      <c r="U61" s="38"/>
      <c r="V61" s="120"/>
    </row>
    <row r="62" spans="2:22" x14ac:dyDescent="0.55000000000000004">
      <c r="B62" s="125" t="s">
        <v>57</v>
      </c>
      <c r="C62" s="126" t="s">
        <v>50</v>
      </c>
      <c r="D62" s="127" t="s">
        <v>51</v>
      </c>
      <c r="I62" s="132" t="s">
        <v>53</v>
      </c>
      <c r="J62" s="168" t="s">
        <v>108</v>
      </c>
      <c r="K62" s="237" t="s">
        <v>49</v>
      </c>
      <c r="L62" s="237"/>
      <c r="T62" s="123"/>
    </row>
    <row r="63" spans="2:22" x14ac:dyDescent="0.5">
      <c r="B63" s="129">
        <v>1</v>
      </c>
      <c r="C63" s="130"/>
      <c r="D63" s="131"/>
      <c r="I63" s="129" t="s">
        <v>60</v>
      </c>
      <c r="J63" s="184" t="s">
        <v>79</v>
      </c>
      <c r="K63" s="333" t="s">
        <v>15</v>
      </c>
      <c r="L63" s="334"/>
      <c r="S63" s="133"/>
    </row>
    <row r="64" spans="2:22" x14ac:dyDescent="0.5">
      <c r="B64" s="129">
        <v>2</v>
      </c>
      <c r="C64" s="130"/>
      <c r="D64" s="131"/>
      <c r="I64" s="129" t="s">
        <v>61</v>
      </c>
      <c r="J64" s="184" t="s">
        <v>80</v>
      </c>
      <c r="K64" s="333" t="s">
        <v>22</v>
      </c>
      <c r="L64" s="334"/>
      <c r="R64" s="135"/>
      <c r="S64" s="55"/>
      <c r="T64" s="55"/>
    </row>
    <row r="65" spans="2:12" x14ac:dyDescent="0.5">
      <c r="B65" s="129">
        <v>3</v>
      </c>
      <c r="C65" s="130"/>
      <c r="D65" s="134"/>
      <c r="I65" s="129" t="s">
        <v>62</v>
      </c>
      <c r="J65" s="184" t="s">
        <v>81</v>
      </c>
      <c r="K65" s="333" t="s">
        <v>63</v>
      </c>
      <c r="L65" s="334"/>
    </row>
    <row r="66" spans="2:12" x14ac:dyDescent="0.5">
      <c r="B66" s="129">
        <v>4</v>
      </c>
      <c r="C66" s="130"/>
      <c r="D66" s="134"/>
      <c r="I66" s="129" t="s">
        <v>64</v>
      </c>
      <c r="J66" s="184" t="s">
        <v>82</v>
      </c>
      <c r="K66" s="333" t="s">
        <v>65</v>
      </c>
      <c r="L66" s="334"/>
    </row>
    <row r="67" spans="2:12" x14ac:dyDescent="0.5">
      <c r="B67" s="129">
        <v>5</v>
      </c>
      <c r="C67" s="130"/>
      <c r="D67" s="134"/>
      <c r="I67" s="129" t="s">
        <v>66</v>
      </c>
      <c r="J67" s="184" t="s">
        <v>83</v>
      </c>
      <c r="K67" s="333" t="s">
        <v>67</v>
      </c>
      <c r="L67" s="334"/>
    </row>
    <row r="68" spans="2:12" x14ac:dyDescent="0.5">
      <c r="B68" s="129">
        <v>6</v>
      </c>
      <c r="C68" s="130"/>
      <c r="D68" s="134"/>
      <c r="I68" s="129" t="s">
        <v>68</v>
      </c>
      <c r="J68" s="184" t="s">
        <v>84</v>
      </c>
      <c r="K68" s="333" t="s">
        <v>23</v>
      </c>
      <c r="L68" s="334"/>
    </row>
    <row r="69" spans="2:12" ht="15.3" thickBot="1" x14ac:dyDescent="0.55000000000000004">
      <c r="B69" s="218" t="s">
        <v>73</v>
      </c>
      <c r="C69" s="144">
        <f>SUM(C63:C68)</f>
        <v>0</v>
      </c>
      <c r="D69" s="219"/>
      <c r="I69" s="129" t="s">
        <v>69</v>
      </c>
      <c r="J69" s="184" t="s">
        <v>85</v>
      </c>
      <c r="K69" s="333" t="s">
        <v>25</v>
      </c>
      <c r="L69" s="334"/>
    </row>
    <row r="70" spans="2:12" x14ac:dyDescent="0.5">
      <c r="I70" s="129" t="s">
        <v>70</v>
      </c>
      <c r="J70" s="184" t="s">
        <v>86</v>
      </c>
      <c r="K70" s="333" t="s">
        <v>24</v>
      </c>
      <c r="L70" s="334"/>
    </row>
    <row r="71" spans="2:12" x14ac:dyDescent="0.5">
      <c r="I71" s="129" t="s">
        <v>71</v>
      </c>
      <c r="J71" s="184" t="s">
        <v>87</v>
      </c>
      <c r="K71" s="333" t="s">
        <v>17</v>
      </c>
      <c r="L71" s="334"/>
    </row>
    <row r="72" spans="2:12" ht="15.3" thickBot="1" x14ac:dyDescent="0.55000000000000004">
      <c r="I72" s="129" t="s">
        <v>72</v>
      </c>
      <c r="J72" s="184" t="s">
        <v>88</v>
      </c>
      <c r="K72" s="333" t="s">
        <v>20</v>
      </c>
      <c r="L72" s="334"/>
    </row>
    <row r="73" spans="2:12" ht="15.3" thickBot="1" x14ac:dyDescent="0.55000000000000004">
      <c r="B73" s="125" t="s">
        <v>57</v>
      </c>
      <c r="C73" s="126" t="s">
        <v>75</v>
      </c>
      <c r="D73" s="127" t="s">
        <v>51</v>
      </c>
      <c r="I73" s="141" t="s">
        <v>74</v>
      </c>
      <c r="J73" s="188" t="s">
        <v>89</v>
      </c>
      <c r="K73" s="339" t="s">
        <v>18</v>
      </c>
      <c r="L73" s="340"/>
    </row>
    <row r="74" spans="2:12" x14ac:dyDescent="0.55000000000000004">
      <c r="B74" s="129">
        <v>1</v>
      </c>
      <c r="C74" s="130"/>
      <c r="D74" s="142"/>
    </row>
    <row r="75" spans="2:12" x14ac:dyDescent="0.55000000000000004">
      <c r="B75" s="129">
        <v>2</v>
      </c>
      <c r="C75" s="130"/>
      <c r="D75" s="142"/>
    </row>
    <row r="76" spans="2:12" x14ac:dyDescent="0.55000000000000004">
      <c r="B76" s="129"/>
      <c r="C76" s="130"/>
      <c r="D76" s="134"/>
    </row>
    <row r="77" spans="2:12" ht="15.3" thickBot="1" x14ac:dyDescent="0.6">
      <c r="B77" s="218" t="s">
        <v>73</v>
      </c>
      <c r="C77" s="144">
        <f>SUM(C74:C76)</f>
        <v>0</v>
      </c>
      <c r="D77" s="145"/>
    </row>
    <row r="80" spans="2:12" ht="15.3" thickBot="1" x14ac:dyDescent="0.6"/>
    <row r="81" spans="3:19" x14ac:dyDescent="0.55000000000000004">
      <c r="C81" s="341" t="s">
        <v>126</v>
      </c>
      <c r="D81" s="342"/>
      <c r="E81" s="342"/>
      <c r="F81" s="343"/>
      <c r="I81" s="341" t="s">
        <v>127</v>
      </c>
      <c r="J81" s="342"/>
      <c r="K81" s="342"/>
      <c r="L81" s="342"/>
      <c r="M81" s="342"/>
      <c r="N81" s="342"/>
      <c r="O81" s="342"/>
      <c r="P81" s="342"/>
      <c r="Q81" s="342"/>
      <c r="R81" s="342"/>
      <c r="S81" s="343"/>
    </row>
    <row r="82" spans="3:19" x14ac:dyDescent="0.55000000000000004">
      <c r="C82" s="335" t="s">
        <v>128</v>
      </c>
      <c r="D82" s="336"/>
      <c r="E82" s="336"/>
      <c r="F82" s="220">
        <f>D56-D58</f>
        <v>0</v>
      </c>
      <c r="I82" s="258" t="s">
        <v>129</v>
      </c>
      <c r="J82" s="259"/>
      <c r="K82" s="259"/>
      <c r="L82" s="259"/>
      <c r="M82" s="259"/>
      <c r="N82" s="259"/>
      <c r="O82" s="259"/>
      <c r="P82" s="259"/>
      <c r="Q82" s="259"/>
      <c r="R82" s="259"/>
      <c r="S82" s="260"/>
    </row>
    <row r="83" spans="3:19" x14ac:dyDescent="0.55000000000000004">
      <c r="C83" s="335" t="s">
        <v>130</v>
      </c>
      <c r="D83" s="336"/>
      <c r="E83" s="336"/>
      <c r="F83" s="221">
        <f>IF(F82&gt;=D5,D5,F82)</f>
        <v>0</v>
      </c>
      <c r="I83" s="258" t="s">
        <v>131</v>
      </c>
      <c r="J83" s="259"/>
      <c r="K83" s="259"/>
      <c r="L83" s="259"/>
      <c r="M83" s="259"/>
      <c r="N83" s="259"/>
      <c r="O83" s="259"/>
      <c r="P83" s="259"/>
      <c r="Q83" s="259"/>
      <c r="R83" s="259"/>
      <c r="S83" s="260"/>
    </row>
    <row r="84" spans="3:19" x14ac:dyDescent="0.55000000000000004">
      <c r="C84" s="335" t="s">
        <v>132</v>
      </c>
      <c r="D84" s="336"/>
      <c r="E84" s="336"/>
      <c r="F84" s="221">
        <f>IF(F82&gt;=D5,D5,F82)</f>
        <v>0</v>
      </c>
      <c r="I84" s="258" t="s">
        <v>133</v>
      </c>
      <c r="J84" s="259"/>
      <c r="K84" s="259"/>
      <c r="L84" s="259"/>
      <c r="M84" s="259"/>
      <c r="N84" s="259"/>
      <c r="O84" s="259"/>
      <c r="P84" s="259"/>
      <c r="Q84" s="259"/>
      <c r="R84" s="259"/>
      <c r="S84" s="260"/>
    </row>
    <row r="85" spans="3:19" x14ac:dyDescent="0.55000000000000004">
      <c r="C85" s="335" t="s">
        <v>134</v>
      </c>
      <c r="D85" s="336"/>
      <c r="E85" s="336"/>
      <c r="F85" s="108"/>
      <c r="I85" s="258" t="s">
        <v>135</v>
      </c>
      <c r="J85" s="259"/>
      <c r="K85" s="259"/>
      <c r="L85" s="259"/>
      <c r="M85" s="259"/>
      <c r="N85" s="259"/>
      <c r="O85" s="259"/>
      <c r="P85" s="259"/>
      <c r="Q85" s="259"/>
      <c r="R85" s="259"/>
      <c r="S85" s="260"/>
    </row>
    <row r="86" spans="3:19" ht="15.3" thickBot="1" x14ac:dyDescent="0.6">
      <c r="C86" s="214" t="s">
        <v>1</v>
      </c>
      <c r="D86" s="337" t="s">
        <v>136</v>
      </c>
      <c r="E86" s="338"/>
      <c r="F86" s="222">
        <f>F85</f>
        <v>0</v>
      </c>
      <c r="I86" s="247" t="s">
        <v>178</v>
      </c>
      <c r="J86" s="248"/>
      <c r="K86" s="248"/>
      <c r="L86" s="248"/>
      <c r="M86" s="248"/>
      <c r="N86" s="248"/>
      <c r="O86" s="248"/>
      <c r="P86" s="248"/>
      <c r="Q86" s="248"/>
      <c r="R86" s="248"/>
      <c r="S86" s="249"/>
    </row>
    <row r="87" spans="3:19" x14ac:dyDescent="0.55000000000000004">
      <c r="F87" s="192"/>
    </row>
    <row r="88" spans="3:19" x14ac:dyDescent="0.55000000000000004">
      <c r="F88" s="192"/>
    </row>
    <row r="89" spans="3:19" x14ac:dyDescent="0.55000000000000004">
      <c r="F89" s="192"/>
    </row>
    <row r="90" spans="3:19" x14ac:dyDescent="0.55000000000000004">
      <c r="F90" s="192"/>
    </row>
    <row r="91" spans="3:19" x14ac:dyDescent="0.55000000000000004">
      <c r="F91" s="192"/>
    </row>
    <row r="92" spans="3:19" x14ac:dyDescent="0.55000000000000004">
      <c r="F92" s="192"/>
    </row>
    <row r="93" spans="3:19" x14ac:dyDescent="0.55000000000000004">
      <c r="F93" s="192"/>
    </row>
    <row r="94" spans="3:19" x14ac:dyDescent="0.55000000000000004">
      <c r="F94" s="192"/>
    </row>
    <row r="95" spans="3:19" x14ac:dyDescent="0.55000000000000004">
      <c r="F95" s="192"/>
    </row>
    <row r="96" spans="3:19" x14ac:dyDescent="0.55000000000000004">
      <c r="F96" s="192"/>
    </row>
    <row r="97" spans="6:6" x14ac:dyDescent="0.55000000000000004">
      <c r="F97" s="192"/>
    </row>
    <row r="98" spans="6:6" x14ac:dyDescent="0.55000000000000004">
      <c r="F98" s="192"/>
    </row>
    <row r="99" spans="6:6" x14ac:dyDescent="0.55000000000000004">
      <c r="F99" s="192"/>
    </row>
    <row r="100" spans="6:6" x14ac:dyDescent="0.55000000000000004">
      <c r="F100" s="192"/>
    </row>
    <row r="101" spans="6:6" x14ac:dyDescent="0.55000000000000004">
      <c r="F101" s="192"/>
    </row>
    <row r="102" spans="6:6" x14ac:dyDescent="0.55000000000000004">
      <c r="F102" s="192"/>
    </row>
    <row r="103" spans="6:6" x14ac:dyDescent="0.55000000000000004">
      <c r="F103" s="192"/>
    </row>
  </sheetData>
  <sheetProtection algorithmName="SHA-512" hashValue="GZb8lUuCIVtN9cxuDniXu0UbVHBrBxHFkg0AHrrIWL0Z4GT4cq5LFH+QHBXFKvraSBvnKbIWBX7vZlY05f9Gfg==" saltValue="sk8KoTc+abOs5SgZbEMk6g==" spinCount="100000" sheet="1" formatCells="0" insertRows="0"/>
  <mergeCells count="152">
    <mergeCell ref="X24:Y24"/>
    <mergeCell ref="X25:Y25"/>
    <mergeCell ref="X26:Y26"/>
    <mergeCell ref="X21:AL21"/>
    <mergeCell ref="Z22:AL22"/>
    <mergeCell ref="Z23:AL23"/>
    <mergeCell ref="Z24:AL24"/>
    <mergeCell ref="Z25:AL25"/>
    <mergeCell ref="Z26:AL26"/>
    <mergeCell ref="C84:E84"/>
    <mergeCell ref="I84:S84"/>
    <mergeCell ref="C85:E85"/>
    <mergeCell ref="I85:S85"/>
    <mergeCell ref="D86:E86"/>
    <mergeCell ref="I86:S86"/>
    <mergeCell ref="K73:L73"/>
    <mergeCell ref="C81:F81"/>
    <mergeCell ref="I81:S81"/>
    <mergeCell ref="C82:E82"/>
    <mergeCell ref="I82:S82"/>
    <mergeCell ref="C83:E83"/>
    <mergeCell ref="I83:S83"/>
    <mergeCell ref="K67:L67"/>
    <mergeCell ref="K68:L68"/>
    <mergeCell ref="K69:L69"/>
    <mergeCell ref="K70:L70"/>
    <mergeCell ref="K71:L71"/>
    <mergeCell ref="K72:L72"/>
    <mergeCell ref="I61:L61"/>
    <mergeCell ref="K62:L62"/>
    <mergeCell ref="K63:L63"/>
    <mergeCell ref="K64:L64"/>
    <mergeCell ref="K65:L65"/>
    <mergeCell ref="K66:L66"/>
    <mergeCell ref="B56:B59"/>
    <mergeCell ref="G56:H56"/>
    <mergeCell ref="M56:N56"/>
    <mergeCell ref="S56:T56"/>
    <mergeCell ref="F57:F58"/>
    <mergeCell ref="G57:H58"/>
    <mergeCell ref="G54:H54"/>
    <mergeCell ref="M54:N54"/>
    <mergeCell ref="S54:T54"/>
    <mergeCell ref="G55:H55"/>
    <mergeCell ref="M55:N55"/>
    <mergeCell ref="S55:T55"/>
    <mergeCell ref="G52:H52"/>
    <mergeCell ref="M52:N52"/>
    <mergeCell ref="S52:T52"/>
    <mergeCell ref="G53:H53"/>
    <mergeCell ref="M53:N53"/>
    <mergeCell ref="S53:T53"/>
    <mergeCell ref="G50:H50"/>
    <mergeCell ref="M50:N50"/>
    <mergeCell ref="S50:T50"/>
    <mergeCell ref="G51:H51"/>
    <mergeCell ref="M51:N51"/>
    <mergeCell ref="S51:T51"/>
    <mergeCell ref="G48:H48"/>
    <mergeCell ref="M48:N48"/>
    <mergeCell ref="S48:T48"/>
    <mergeCell ref="G49:H49"/>
    <mergeCell ref="M49:N49"/>
    <mergeCell ref="S49:T49"/>
    <mergeCell ref="G46:H46"/>
    <mergeCell ref="M46:N46"/>
    <mergeCell ref="S46:T46"/>
    <mergeCell ref="G47:H47"/>
    <mergeCell ref="M47:N47"/>
    <mergeCell ref="S47:T47"/>
    <mergeCell ref="G44:H44"/>
    <mergeCell ref="M44:N44"/>
    <mergeCell ref="S44:T44"/>
    <mergeCell ref="G45:H45"/>
    <mergeCell ref="M45:N45"/>
    <mergeCell ref="S45:T45"/>
    <mergeCell ref="G42:H42"/>
    <mergeCell ref="M42:N42"/>
    <mergeCell ref="S42:T42"/>
    <mergeCell ref="G43:H43"/>
    <mergeCell ref="M43:N43"/>
    <mergeCell ref="S43:T43"/>
    <mergeCell ref="G40:H40"/>
    <mergeCell ref="M40:N40"/>
    <mergeCell ref="S40:T40"/>
    <mergeCell ref="G41:H41"/>
    <mergeCell ref="M41:N41"/>
    <mergeCell ref="S41:T41"/>
    <mergeCell ref="G38:H38"/>
    <mergeCell ref="M38:N38"/>
    <mergeCell ref="S38:T38"/>
    <mergeCell ref="G39:H39"/>
    <mergeCell ref="M39:N39"/>
    <mergeCell ref="S39:T39"/>
    <mergeCell ref="G36:H36"/>
    <mergeCell ref="M36:N36"/>
    <mergeCell ref="S36:T36"/>
    <mergeCell ref="G37:H37"/>
    <mergeCell ref="M37:N37"/>
    <mergeCell ref="S37:T37"/>
    <mergeCell ref="G34:H34"/>
    <mergeCell ref="M34:N34"/>
    <mergeCell ref="S34:T34"/>
    <mergeCell ref="G35:H35"/>
    <mergeCell ref="M35:N35"/>
    <mergeCell ref="S35:T35"/>
    <mergeCell ref="G32:H32"/>
    <mergeCell ref="M32:N32"/>
    <mergeCell ref="S32:T32"/>
    <mergeCell ref="G33:H33"/>
    <mergeCell ref="M33:N33"/>
    <mergeCell ref="S33:T33"/>
    <mergeCell ref="G30:H30"/>
    <mergeCell ref="M30:N30"/>
    <mergeCell ref="S30:T30"/>
    <mergeCell ref="G31:H31"/>
    <mergeCell ref="M31:N31"/>
    <mergeCell ref="S31:T31"/>
    <mergeCell ref="G28:H28"/>
    <mergeCell ref="M28:N28"/>
    <mergeCell ref="S28:T28"/>
    <mergeCell ref="G29:H29"/>
    <mergeCell ref="M29:N29"/>
    <mergeCell ref="S29:T29"/>
    <mergeCell ref="B26:D26"/>
    <mergeCell ref="F26:J26"/>
    <mergeCell ref="L26:P26"/>
    <mergeCell ref="R26:V26"/>
    <mergeCell ref="G27:H27"/>
    <mergeCell ref="M27:N27"/>
    <mergeCell ref="T18:AL18"/>
    <mergeCell ref="B19:B23"/>
    <mergeCell ref="X22:Y22"/>
    <mergeCell ref="X23:Y23"/>
    <mergeCell ref="T4:AL4"/>
    <mergeCell ref="T5:AL5"/>
    <mergeCell ref="T6:AL6"/>
    <mergeCell ref="T7:AL7"/>
    <mergeCell ref="T8:AL8"/>
    <mergeCell ref="B9:B11"/>
    <mergeCell ref="T9:AL9"/>
    <mergeCell ref="T10:AL10"/>
    <mergeCell ref="T11:AL11"/>
    <mergeCell ref="A1:B2"/>
    <mergeCell ref="C1:AL1"/>
    <mergeCell ref="D2:I2"/>
    <mergeCell ref="O2:P2"/>
    <mergeCell ref="T2:AL2"/>
    <mergeCell ref="T3:AL3"/>
    <mergeCell ref="T12:AL12"/>
    <mergeCell ref="B13:B17"/>
    <mergeCell ref="S14:S16"/>
  </mergeCells>
  <conditionalFormatting sqref="F57">
    <cfRule type="containsText" dxfId="3" priority="3" operator="containsText" text="QA/QC Fail">
      <formula>NOT(ISERROR(SEARCH("QA/QC Fail",F57)))</formula>
    </cfRule>
    <cfRule type="containsText" dxfId="2" priority="4" operator="containsText" text="QA/QC Pass">
      <formula>NOT(ISERROR(SEARCH("QA/QC Pass",F57)))</formula>
    </cfRule>
  </conditionalFormatting>
  <conditionalFormatting sqref="S18">
    <cfRule type="containsText" dxfId="1" priority="1" operator="containsText" text="QA/QC Fail">
      <formula>NOT(ISERROR(SEARCH("QA/QC Fail",S18)))</formula>
    </cfRule>
    <cfRule type="containsText" dxfId="0" priority="2" operator="containsText" text="QA/QC Pass">
      <formula>NOT(ISERROR(SEARCH("QA/QC Pass",S18)))</formula>
    </cfRule>
  </conditionalFormatting>
  <printOptions gridLines="1"/>
  <pageMargins left="0.7" right="0.7" top="0.75" bottom="0.75" header="0.3" footer="0.3"/>
  <pageSetup scale="18" orientation="landscape" horizontalDpi="1200" verticalDpi="1200" r:id="rId1"/>
  <headerFooter>
    <oddHeader>&amp;LWater Resources Development Grant Program&amp;CReimbursement Tracking Summary - NRCS EQIP Stream Restoration</oddHeader>
    <oddFooter>&amp;LRevised: 3/18/26</oddFooter>
  </headerFooter>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6041BFF-4863-4F8D-8BE9-C5D287224A79}">
          <x14:formula1>
            <xm:f>'Pull Downs'!$D$18:$D$28</xm:f>
          </x14:formula1>
          <xm:sqref>G28:H56 M28:N56</xm:sqref>
        </x14:dataValidation>
        <x14:dataValidation type="list" allowBlank="1" showInputMessage="1" showErrorMessage="1" xr:uid="{0A9987C4-F9AA-4557-B947-8D89E3EAE448}">
          <x14:formula1>
            <xm:f>'Pull Downs'!$B$18:$B$28</xm:f>
          </x14:formula1>
          <xm:sqref>S28:T56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84C7-AA80-404A-A545-42768400C5FF}">
  <sheetPr>
    <pageSetUpPr fitToPage="1"/>
  </sheetPr>
  <dimension ref="A1:D5"/>
  <sheetViews>
    <sheetView zoomScaleNormal="100" workbookViewId="0">
      <selection activeCell="C13" sqref="C13"/>
    </sheetView>
  </sheetViews>
  <sheetFormatPr defaultRowHeight="15" x14ac:dyDescent="0.5"/>
  <cols>
    <col min="1" max="1" width="11.1015625" style="16" customWidth="1"/>
    <col min="2" max="2" width="11.89453125" style="16" customWidth="1"/>
    <col min="3" max="3" width="82" style="16" customWidth="1"/>
    <col min="4" max="4" width="55.1015625" style="16" customWidth="1"/>
    <col min="5" max="16384" width="8.83984375" style="16"/>
  </cols>
  <sheetData>
    <row r="1" spans="1:4" x14ac:dyDescent="0.5">
      <c r="A1" s="223" t="s">
        <v>151</v>
      </c>
      <c r="B1" s="223" t="s">
        <v>137</v>
      </c>
      <c r="C1" s="224" t="s">
        <v>138</v>
      </c>
      <c r="D1" s="223" t="s">
        <v>139</v>
      </c>
    </row>
    <row r="2" spans="1:4" x14ac:dyDescent="0.5">
      <c r="A2" s="383" t="s">
        <v>152</v>
      </c>
      <c r="B2" s="383" t="s">
        <v>153</v>
      </c>
      <c r="C2" s="16" t="s">
        <v>154</v>
      </c>
      <c r="D2" s="16" t="s">
        <v>155</v>
      </c>
    </row>
    <row r="3" spans="1:4" x14ac:dyDescent="0.5">
      <c r="A3" s="383" t="s">
        <v>152</v>
      </c>
      <c r="B3" s="383" t="s">
        <v>152</v>
      </c>
      <c r="C3" s="16" t="s">
        <v>186</v>
      </c>
      <c r="D3" s="16" t="s">
        <v>187</v>
      </c>
    </row>
    <row r="4" spans="1:4" x14ac:dyDescent="0.5">
      <c r="A4" s="383" t="s">
        <v>152</v>
      </c>
      <c r="B4" s="383" t="s">
        <v>156</v>
      </c>
      <c r="C4" s="16" t="s">
        <v>157</v>
      </c>
      <c r="D4" s="16" t="s">
        <v>158</v>
      </c>
    </row>
    <row r="5" spans="1:4" x14ac:dyDescent="0.5">
      <c r="A5" s="383" t="s">
        <v>152</v>
      </c>
      <c r="B5" s="383" t="s">
        <v>152</v>
      </c>
      <c r="C5" s="16" t="s">
        <v>179</v>
      </c>
      <c r="D5" s="16" t="s">
        <v>180</v>
      </c>
    </row>
  </sheetData>
  <sheetProtection algorithmName="SHA-512" hashValue="XQ+F/KQo2EH2g6KWI6nRjtXthYW5NMiSMHZ9+JDMp+uwALX2DTt0aofuiKdm/371dGz2Blx3WtOlzyZvmPmUuw==" saltValue="9Ji13rzF5OU/htRpzHTYVQ==" spinCount="100000" sheet="1" objects="1" scenarios="1"/>
  <printOptions gridLines="1"/>
  <pageMargins left="0.7" right="0.7" top="0.75" bottom="0.75" header="0.3" footer="0.3"/>
  <pageSetup scale="77" orientation="landscape" horizontalDpi="1200" verticalDpi="1200" r:id="rId1"/>
  <headerFooter>
    <oddHeader>&amp;LWater Resources Development Grant Program&amp;CReimbursement Tracking Sheet 
Updates From 8-6-25 Version</oddHeader>
    <oddFooter>&amp;LRevised: 3/18/26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2C1A-592B-4C93-9FD5-D4770763DB2B}">
  <dimension ref="A1:E28"/>
  <sheetViews>
    <sheetView topLeftCell="A3" workbookViewId="0">
      <selection activeCell="E37" sqref="E37"/>
    </sheetView>
  </sheetViews>
  <sheetFormatPr defaultRowHeight="14.4" x14ac:dyDescent="0.55000000000000004"/>
  <cols>
    <col min="1" max="1" width="12.1015625" customWidth="1"/>
    <col min="2" max="2" width="28.20703125" customWidth="1"/>
    <col min="4" max="4" width="26.41796875" customWidth="1"/>
    <col min="5" max="5" width="25.5234375" customWidth="1"/>
  </cols>
  <sheetData>
    <row r="1" spans="1:5" x14ac:dyDescent="0.55000000000000004">
      <c r="A1" s="351" t="s">
        <v>77</v>
      </c>
      <c r="B1" s="351"/>
      <c r="D1" s="351" t="s">
        <v>77</v>
      </c>
      <c r="E1" s="351"/>
    </row>
    <row r="2" spans="1:5" x14ac:dyDescent="0.55000000000000004">
      <c r="A2" s="11" t="s">
        <v>53</v>
      </c>
      <c r="B2" s="11" t="s">
        <v>49</v>
      </c>
      <c r="D2" s="11" t="s">
        <v>49</v>
      </c>
      <c r="E2" s="11" t="s">
        <v>53</v>
      </c>
    </row>
    <row r="3" spans="1:5" x14ac:dyDescent="0.55000000000000004">
      <c r="A3" s="11" t="s">
        <v>60</v>
      </c>
      <c r="B3" t="s">
        <v>15</v>
      </c>
      <c r="D3" t="s">
        <v>15</v>
      </c>
      <c r="E3" s="11" t="s">
        <v>60</v>
      </c>
    </row>
    <row r="4" spans="1:5" x14ac:dyDescent="0.55000000000000004">
      <c r="A4" s="11" t="s">
        <v>61</v>
      </c>
      <c r="B4" t="s">
        <v>22</v>
      </c>
      <c r="D4" t="s">
        <v>22</v>
      </c>
      <c r="E4" s="11" t="s">
        <v>61</v>
      </c>
    </row>
    <row r="5" spans="1:5" x14ac:dyDescent="0.55000000000000004">
      <c r="A5" s="11" t="s">
        <v>62</v>
      </c>
      <c r="B5" t="s">
        <v>63</v>
      </c>
      <c r="D5" t="s">
        <v>63</v>
      </c>
      <c r="E5" s="11" t="s">
        <v>62</v>
      </c>
    </row>
    <row r="6" spans="1:5" x14ac:dyDescent="0.55000000000000004">
      <c r="A6" s="11" t="s">
        <v>64</v>
      </c>
      <c r="B6" t="s">
        <v>65</v>
      </c>
      <c r="D6" t="s">
        <v>65</v>
      </c>
      <c r="E6" s="11" t="s">
        <v>64</v>
      </c>
    </row>
    <row r="7" spans="1:5" x14ac:dyDescent="0.55000000000000004">
      <c r="A7" s="11" t="s">
        <v>66</v>
      </c>
      <c r="B7" t="s">
        <v>67</v>
      </c>
      <c r="D7" t="s">
        <v>67</v>
      </c>
      <c r="E7" s="11" t="s">
        <v>66</v>
      </c>
    </row>
    <row r="8" spans="1:5" x14ac:dyDescent="0.55000000000000004">
      <c r="A8" s="11" t="s">
        <v>68</v>
      </c>
      <c r="B8" t="s">
        <v>23</v>
      </c>
      <c r="D8" t="s">
        <v>23</v>
      </c>
      <c r="E8" s="11" t="s">
        <v>68</v>
      </c>
    </row>
    <row r="9" spans="1:5" x14ac:dyDescent="0.55000000000000004">
      <c r="A9" s="11" t="s">
        <v>69</v>
      </c>
      <c r="B9" t="s">
        <v>25</v>
      </c>
      <c r="D9" t="s">
        <v>25</v>
      </c>
      <c r="E9" s="11" t="s">
        <v>69</v>
      </c>
    </row>
    <row r="10" spans="1:5" x14ac:dyDescent="0.55000000000000004">
      <c r="A10" s="11" t="s">
        <v>70</v>
      </c>
      <c r="B10" t="s">
        <v>24</v>
      </c>
      <c r="D10" t="s">
        <v>24</v>
      </c>
      <c r="E10" s="11" t="s">
        <v>70</v>
      </c>
    </row>
    <row r="11" spans="1:5" x14ac:dyDescent="0.55000000000000004">
      <c r="A11" s="11" t="s">
        <v>71</v>
      </c>
      <c r="B11" t="s">
        <v>17</v>
      </c>
      <c r="D11" t="s">
        <v>17</v>
      </c>
      <c r="E11" s="11" t="s">
        <v>71</v>
      </c>
    </row>
    <row r="12" spans="1:5" x14ac:dyDescent="0.55000000000000004">
      <c r="A12" s="11" t="s">
        <v>72</v>
      </c>
      <c r="B12" t="s">
        <v>20</v>
      </c>
      <c r="D12" t="s">
        <v>20</v>
      </c>
      <c r="E12" s="11" t="s">
        <v>72</v>
      </c>
    </row>
    <row r="13" spans="1:5" x14ac:dyDescent="0.55000000000000004">
      <c r="A13" s="11" t="s">
        <v>74</v>
      </c>
      <c r="B13" t="s">
        <v>18</v>
      </c>
      <c r="D13" t="s">
        <v>18</v>
      </c>
      <c r="E13" s="11" t="s">
        <v>74</v>
      </c>
    </row>
    <row r="16" spans="1:5" x14ac:dyDescent="0.55000000000000004">
      <c r="A16" s="351" t="s">
        <v>78</v>
      </c>
      <c r="B16" s="351"/>
      <c r="D16" s="351" t="s">
        <v>78</v>
      </c>
      <c r="E16" s="351"/>
    </row>
    <row r="17" spans="1:5" x14ac:dyDescent="0.55000000000000004">
      <c r="A17" s="11" t="s">
        <v>53</v>
      </c>
      <c r="B17" s="11" t="s">
        <v>49</v>
      </c>
      <c r="D17" s="11" t="s">
        <v>49</v>
      </c>
      <c r="E17" s="11" t="s">
        <v>53</v>
      </c>
    </row>
    <row r="18" spans="1:5" x14ac:dyDescent="0.55000000000000004">
      <c r="A18" s="11" t="s">
        <v>79</v>
      </c>
      <c r="B18" t="s">
        <v>15</v>
      </c>
      <c r="D18" t="s">
        <v>15</v>
      </c>
      <c r="E18" s="11" t="s">
        <v>79</v>
      </c>
    </row>
    <row r="19" spans="1:5" x14ac:dyDescent="0.55000000000000004">
      <c r="A19" s="11" t="s">
        <v>80</v>
      </c>
      <c r="B19" t="s">
        <v>22</v>
      </c>
      <c r="D19" t="s">
        <v>22</v>
      </c>
      <c r="E19" s="11" t="s">
        <v>80</v>
      </c>
    </row>
    <row r="20" spans="1:5" x14ac:dyDescent="0.55000000000000004">
      <c r="A20" s="11" t="s">
        <v>81</v>
      </c>
      <c r="B20" t="s">
        <v>63</v>
      </c>
      <c r="D20" t="s">
        <v>63</v>
      </c>
      <c r="E20" s="11" t="s">
        <v>81</v>
      </c>
    </row>
    <row r="21" spans="1:5" x14ac:dyDescent="0.55000000000000004">
      <c r="A21" s="11" t="s">
        <v>82</v>
      </c>
      <c r="B21" t="s">
        <v>65</v>
      </c>
      <c r="D21" t="s">
        <v>65</v>
      </c>
      <c r="E21" s="11" t="s">
        <v>82</v>
      </c>
    </row>
    <row r="22" spans="1:5" x14ac:dyDescent="0.55000000000000004">
      <c r="A22" s="11" t="s">
        <v>83</v>
      </c>
      <c r="B22" t="s">
        <v>67</v>
      </c>
      <c r="D22" t="s">
        <v>67</v>
      </c>
      <c r="E22" s="11" t="s">
        <v>83</v>
      </c>
    </row>
    <row r="23" spans="1:5" x14ac:dyDescent="0.55000000000000004">
      <c r="A23" s="11" t="s">
        <v>84</v>
      </c>
      <c r="B23" t="s">
        <v>23</v>
      </c>
      <c r="D23" t="s">
        <v>23</v>
      </c>
      <c r="E23" s="11" t="s">
        <v>84</v>
      </c>
    </row>
    <row r="24" spans="1:5" x14ac:dyDescent="0.55000000000000004">
      <c r="A24" s="11" t="s">
        <v>85</v>
      </c>
      <c r="B24" t="s">
        <v>25</v>
      </c>
      <c r="D24" t="s">
        <v>25</v>
      </c>
      <c r="E24" s="11" t="s">
        <v>85</v>
      </c>
    </row>
    <row r="25" spans="1:5" x14ac:dyDescent="0.55000000000000004">
      <c r="A25" s="11" t="s">
        <v>86</v>
      </c>
      <c r="B25" t="s">
        <v>24</v>
      </c>
      <c r="D25" t="s">
        <v>24</v>
      </c>
      <c r="E25" s="11" t="s">
        <v>86</v>
      </c>
    </row>
    <row r="26" spans="1:5" x14ac:dyDescent="0.55000000000000004">
      <c r="A26" s="11" t="s">
        <v>87</v>
      </c>
      <c r="B26" t="s">
        <v>17</v>
      </c>
      <c r="D26" t="s">
        <v>17</v>
      </c>
      <c r="E26" s="11" t="s">
        <v>87</v>
      </c>
    </row>
    <row r="27" spans="1:5" x14ac:dyDescent="0.55000000000000004">
      <c r="A27" s="11" t="s">
        <v>88</v>
      </c>
      <c r="B27" t="s">
        <v>20</v>
      </c>
      <c r="D27" t="s">
        <v>20</v>
      </c>
      <c r="E27" s="11" t="s">
        <v>88</v>
      </c>
    </row>
    <row r="28" spans="1:5" x14ac:dyDescent="0.55000000000000004">
      <c r="A28" s="11" t="s">
        <v>89</v>
      </c>
      <c r="B28" t="s">
        <v>18</v>
      </c>
      <c r="D28" t="s">
        <v>18</v>
      </c>
      <c r="E28" s="11" t="s">
        <v>89</v>
      </c>
    </row>
  </sheetData>
  <mergeCells count="4">
    <mergeCell ref="A1:B1"/>
    <mergeCell ref="D1:E1"/>
    <mergeCell ref="A16:B16"/>
    <mergeCell ref="D16:E16"/>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1ECA-5327-42A0-AD79-1F8E1C4ED04E}">
  <dimension ref="A1:J33"/>
  <sheetViews>
    <sheetView workbookViewId="0">
      <selection activeCell="N15" sqref="N15"/>
    </sheetView>
  </sheetViews>
  <sheetFormatPr defaultRowHeight="14.4" x14ac:dyDescent="0.55000000000000004"/>
  <cols>
    <col min="3" max="3" width="21.1015625" customWidth="1"/>
    <col min="9" max="9" width="22.3125" customWidth="1"/>
    <col min="10" max="10" width="28.20703125" customWidth="1"/>
  </cols>
  <sheetData>
    <row r="1" spans="1:10" x14ac:dyDescent="0.55000000000000004">
      <c r="A1" s="2"/>
      <c r="B1" s="2"/>
      <c r="C1" s="2"/>
      <c r="D1" s="2"/>
      <c r="E1" s="2"/>
    </row>
    <row r="2" spans="1:10" x14ac:dyDescent="0.55000000000000004">
      <c r="A2" s="2"/>
      <c r="B2" s="352" t="s">
        <v>76</v>
      </c>
      <c r="C2" s="353"/>
      <c r="D2" s="353"/>
      <c r="E2" s="354"/>
    </row>
    <row r="3" spans="1:10" x14ac:dyDescent="0.55000000000000004">
      <c r="A3" s="1"/>
      <c r="B3" s="5" t="s">
        <v>51</v>
      </c>
      <c r="C3" s="4" t="s">
        <v>52</v>
      </c>
      <c r="D3" s="5" t="s">
        <v>53</v>
      </c>
      <c r="E3" s="5" t="s">
        <v>50</v>
      </c>
    </row>
    <row r="4" spans="1:10" x14ac:dyDescent="0.55000000000000004">
      <c r="A4" s="3"/>
      <c r="B4" s="8"/>
      <c r="C4" s="6" t="s">
        <v>65</v>
      </c>
      <c r="D4" s="6" t="str">
        <f>VLOOKUP(C4,I6:J17,2,FALSE)</f>
        <v>CO</v>
      </c>
      <c r="E4" s="9"/>
      <c r="I4" s="351" t="s">
        <v>77</v>
      </c>
      <c r="J4" s="351"/>
    </row>
    <row r="5" spans="1:10" x14ac:dyDescent="0.55000000000000004">
      <c r="A5" s="3"/>
      <c r="B5" s="8"/>
      <c r="C5" s="10"/>
      <c r="D5" s="6"/>
      <c r="E5" s="9"/>
      <c r="I5" s="11" t="s">
        <v>49</v>
      </c>
      <c r="J5" s="11" t="s">
        <v>53</v>
      </c>
    </row>
    <row r="6" spans="1:10" x14ac:dyDescent="0.55000000000000004">
      <c r="A6" s="3"/>
      <c r="B6" s="8"/>
      <c r="C6" s="10"/>
      <c r="D6" s="6"/>
      <c r="E6" s="9"/>
      <c r="I6" s="11"/>
      <c r="J6" s="11"/>
    </row>
    <row r="7" spans="1:10" x14ac:dyDescent="0.55000000000000004">
      <c r="A7" s="3"/>
      <c r="B7" s="8"/>
      <c r="C7" s="10" t="s">
        <v>67</v>
      </c>
      <c r="D7" s="6" t="str">
        <f>VLOOKUP(C7,$I$7:$J$17,2,FALSE)</f>
        <v>D</v>
      </c>
      <c r="E7" s="9"/>
      <c r="I7" t="s">
        <v>15</v>
      </c>
      <c r="J7" s="11" t="s">
        <v>60</v>
      </c>
    </row>
    <row r="8" spans="1:10" x14ac:dyDescent="0.55000000000000004">
      <c r="A8" s="3"/>
      <c r="B8" s="8"/>
      <c r="C8" s="10"/>
      <c r="D8" s="6"/>
      <c r="E8" s="9"/>
      <c r="I8" t="s">
        <v>22</v>
      </c>
      <c r="J8" s="11" t="s">
        <v>61</v>
      </c>
    </row>
    <row r="9" spans="1:10" x14ac:dyDescent="0.55000000000000004">
      <c r="A9" s="3"/>
      <c r="B9" s="8"/>
      <c r="C9" s="10"/>
      <c r="D9" s="6"/>
      <c r="E9" s="9"/>
      <c r="I9" t="s">
        <v>63</v>
      </c>
      <c r="J9" s="11" t="s">
        <v>62</v>
      </c>
    </row>
    <row r="10" spans="1:10" x14ac:dyDescent="0.55000000000000004">
      <c r="A10" s="3"/>
      <c r="B10" s="8"/>
      <c r="C10" s="10"/>
      <c r="D10" s="6"/>
      <c r="E10" s="9"/>
      <c r="I10" t="s">
        <v>65</v>
      </c>
      <c r="J10" s="11" t="s">
        <v>64</v>
      </c>
    </row>
    <row r="11" spans="1:10" x14ac:dyDescent="0.55000000000000004">
      <c r="A11" s="3"/>
      <c r="B11" s="8"/>
      <c r="C11" s="10"/>
      <c r="D11" s="6"/>
      <c r="E11" s="9"/>
      <c r="I11" t="s">
        <v>67</v>
      </c>
      <c r="J11" s="11" t="s">
        <v>66</v>
      </c>
    </row>
    <row r="12" spans="1:10" x14ac:dyDescent="0.55000000000000004">
      <c r="A12" s="3"/>
      <c r="B12" s="8"/>
      <c r="C12" s="10"/>
      <c r="D12" s="6"/>
      <c r="E12" s="9"/>
      <c r="I12" t="s">
        <v>23</v>
      </c>
      <c r="J12" s="11" t="s">
        <v>68</v>
      </c>
    </row>
    <row r="13" spans="1:10" x14ac:dyDescent="0.55000000000000004">
      <c r="A13" s="3"/>
      <c r="B13" s="8"/>
      <c r="C13" s="10"/>
      <c r="D13" s="6"/>
      <c r="E13" s="9"/>
      <c r="I13" t="s">
        <v>25</v>
      </c>
      <c r="J13" s="11" t="s">
        <v>69</v>
      </c>
    </row>
    <row r="14" spans="1:10" x14ac:dyDescent="0.55000000000000004">
      <c r="A14" s="3"/>
      <c r="B14" s="8"/>
      <c r="C14" s="10"/>
      <c r="D14" s="6"/>
      <c r="E14" s="9"/>
      <c r="I14" t="s">
        <v>24</v>
      </c>
      <c r="J14" s="11" t="s">
        <v>70</v>
      </c>
    </row>
    <row r="15" spans="1:10" x14ac:dyDescent="0.55000000000000004">
      <c r="A15" s="3"/>
      <c r="B15" s="8"/>
      <c r="C15" s="10"/>
      <c r="D15" s="6"/>
      <c r="E15" s="9"/>
      <c r="I15" t="s">
        <v>17</v>
      </c>
      <c r="J15" s="11" t="s">
        <v>71</v>
      </c>
    </row>
    <row r="16" spans="1:10" x14ac:dyDescent="0.55000000000000004">
      <c r="A16" s="3"/>
      <c r="B16" s="8"/>
      <c r="C16" s="10"/>
      <c r="D16" s="6"/>
      <c r="E16" s="9"/>
      <c r="I16" t="s">
        <v>20</v>
      </c>
      <c r="J16" s="11" t="s">
        <v>72</v>
      </c>
    </row>
    <row r="17" spans="1:10" x14ac:dyDescent="0.55000000000000004">
      <c r="A17" s="3"/>
      <c r="B17" s="8"/>
      <c r="C17" s="10"/>
      <c r="D17" s="6"/>
      <c r="E17" s="9"/>
      <c r="I17" t="s">
        <v>18</v>
      </c>
      <c r="J17" s="11" t="s">
        <v>74</v>
      </c>
    </row>
    <row r="18" spans="1:10" x14ac:dyDescent="0.55000000000000004">
      <c r="A18" s="3"/>
      <c r="B18" s="8"/>
      <c r="C18" s="10"/>
      <c r="D18" s="6"/>
      <c r="E18" s="9"/>
    </row>
    <row r="19" spans="1:10" x14ac:dyDescent="0.55000000000000004">
      <c r="A19" s="3"/>
      <c r="B19" s="8"/>
      <c r="C19" s="10"/>
      <c r="D19" s="6"/>
      <c r="E19" s="9"/>
    </row>
    <row r="20" spans="1:10" x14ac:dyDescent="0.55000000000000004">
      <c r="A20" s="3"/>
      <c r="B20" s="8"/>
      <c r="C20" s="10"/>
      <c r="D20" s="6"/>
      <c r="E20" s="9"/>
      <c r="I20" s="351" t="s">
        <v>78</v>
      </c>
      <c r="J20" s="351"/>
    </row>
    <row r="21" spans="1:10" x14ac:dyDescent="0.55000000000000004">
      <c r="A21" s="3"/>
      <c r="B21" s="8"/>
      <c r="C21" s="10"/>
      <c r="D21" s="6"/>
      <c r="E21" s="9"/>
      <c r="I21" s="11" t="s">
        <v>49</v>
      </c>
      <c r="J21" s="11" t="s">
        <v>53</v>
      </c>
    </row>
    <row r="22" spans="1:10" x14ac:dyDescent="0.55000000000000004">
      <c r="A22" s="3"/>
      <c r="B22" s="8"/>
      <c r="C22" s="10"/>
      <c r="D22" s="6"/>
      <c r="E22" s="9"/>
      <c r="I22" s="11"/>
      <c r="J22" s="11"/>
    </row>
    <row r="23" spans="1:10" x14ac:dyDescent="0.55000000000000004">
      <c r="A23" s="3"/>
      <c r="B23" s="8"/>
      <c r="C23" s="10"/>
      <c r="D23" s="6"/>
      <c r="E23" s="9"/>
      <c r="I23" t="s">
        <v>15</v>
      </c>
      <c r="J23" s="11" t="s">
        <v>79</v>
      </c>
    </row>
    <row r="24" spans="1:10" x14ac:dyDescent="0.55000000000000004">
      <c r="A24" s="3"/>
      <c r="B24" s="8"/>
      <c r="C24" s="10"/>
      <c r="D24" s="6"/>
      <c r="E24" s="9"/>
      <c r="I24" t="s">
        <v>22</v>
      </c>
      <c r="J24" s="11" t="s">
        <v>80</v>
      </c>
    </row>
    <row r="25" spans="1:10" x14ac:dyDescent="0.55000000000000004">
      <c r="A25" s="3"/>
      <c r="B25" s="8"/>
      <c r="C25" s="10"/>
      <c r="D25" s="6"/>
      <c r="E25" s="9"/>
      <c r="I25" t="s">
        <v>63</v>
      </c>
      <c r="J25" s="11" t="s">
        <v>81</v>
      </c>
    </row>
    <row r="26" spans="1:10" x14ac:dyDescent="0.55000000000000004">
      <c r="A26" s="3"/>
      <c r="B26" s="8"/>
      <c r="C26" s="10"/>
      <c r="D26" s="6"/>
      <c r="E26" s="9"/>
      <c r="I26" t="s">
        <v>65</v>
      </c>
      <c r="J26" s="11" t="s">
        <v>82</v>
      </c>
    </row>
    <row r="27" spans="1:10" x14ac:dyDescent="0.55000000000000004">
      <c r="A27" s="3"/>
      <c r="B27" s="12"/>
      <c r="C27" s="6"/>
      <c r="D27" s="6"/>
      <c r="E27" s="9"/>
      <c r="I27" t="s">
        <v>67</v>
      </c>
      <c r="J27" s="11" t="s">
        <v>83</v>
      </c>
    </row>
    <row r="28" spans="1:10" x14ac:dyDescent="0.55000000000000004">
      <c r="A28" s="3"/>
      <c r="B28" s="12"/>
      <c r="C28" s="6"/>
      <c r="D28" s="6"/>
      <c r="E28" s="9"/>
      <c r="I28" t="s">
        <v>23</v>
      </c>
      <c r="J28" s="11" t="s">
        <v>84</v>
      </c>
    </row>
    <row r="29" spans="1:10" x14ac:dyDescent="0.55000000000000004">
      <c r="A29" s="3"/>
      <c r="B29" s="12"/>
      <c r="C29" s="6"/>
      <c r="D29" s="6"/>
      <c r="E29" s="9"/>
      <c r="I29" t="s">
        <v>25</v>
      </c>
      <c r="J29" s="11" t="s">
        <v>85</v>
      </c>
    </row>
    <row r="30" spans="1:10" x14ac:dyDescent="0.55000000000000004">
      <c r="A30" s="3"/>
      <c r="B30" s="13"/>
      <c r="C30" s="7"/>
      <c r="D30" s="7"/>
      <c r="E30" s="14"/>
      <c r="I30" t="s">
        <v>24</v>
      </c>
      <c r="J30" s="11" t="s">
        <v>86</v>
      </c>
    </row>
    <row r="31" spans="1:10" x14ac:dyDescent="0.55000000000000004">
      <c r="A31" s="3"/>
      <c r="B31" s="13"/>
      <c r="C31" s="7"/>
      <c r="D31" s="7"/>
      <c r="E31" s="14"/>
      <c r="I31" t="s">
        <v>17</v>
      </c>
      <c r="J31" s="11" t="s">
        <v>87</v>
      </c>
    </row>
    <row r="32" spans="1:10" x14ac:dyDescent="0.55000000000000004">
      <c r="I32" t="s">
        <v>20</v>
      </c>
      <c r="J32" s="11" t="s">
        <v>88</v>
      </c>
    </row>
    <row r="33" spans="9:10" x14ac:dyDescent="0.55000000000000004">
      <c r="I33" t="s">
        <v>18</v>
      </c>
      <c r="J33" s="11" t="s">
        <v>89</v>
      </c>
    </row>
  </sheetData>
  <mergeCells count="3">
    <mergeCell ref="B2:E2"/>
    <mergeCell ref="I4:J4"/>
    <mergeCell ref="I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Non-Federal</vt:lpstr>
      <vt:lpstr>Federal</vt:lpstr>
      <vt:lpstr>NRCS-EQIP</vt:lpstr>
      <vt:lpstr>Updates from 8-6-25 Version</vt:lpstr>
      <vt:lpstr>Pull Downs</vt:lpstr>
      <vt:lpstr>VLookup</vt:lpstr>
      <vt:lpstr>Federal!Print_Area</vt:lpstr>
      <vt:lpstr>'Non-Federal'!Print_Area</vt:lpstr>
      <vt:lpstr>'NRCS-EQIP'!Print_Area</vt:lpstr>
      <vt:lpstr>'Updates from 8-6-25 Version'!Print_Area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Amin</dc:creator>
  <cp:lastModifiedBy>Davis, Amin K</cp:lastModifiedBy>
  <cp:lastPrinted>2026-03-18T17:41:15Z</cp:lastPrinted>
  <dcterms:created xsi:type="dcterms:W3CDTF">2025-01-30T16:31:35Z</dcterms:created>
  <dcterms:modified xsi:type="dcterms:W3CDTF">2026-03-18T17:43:51Z</dcterms:modified>
</cp:coreProperties>
</file>